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325" windowHeight="8805" tabRatio="817"/>
  </bookViews>
  <sheets>
    <sheet name="10" sheetId="1" r:id="rId1"/>
    <sheet name="11" sheetId="2" r:id="rId2"/>
    <sheet name="12" sheetId="3" r:id="rId3"/>
    <sheet name="13" sheetId="4" r:id="rId4"/>
    <sheet name="14" sheetId="5" r:id="rId5"/>
    <sheet name="15" sheetId="6" r:id="rId6"/>
    <sheet name="16" sheetId="7" r:id="rId7"/>
    <sheet name="17" sheetId="8" r:id="rId8"/>
    <sheet name="18" sheetId="9" r:id="rId9"/>
    <sheet name="19" sheetId="10" r:id="rId10"/>
  </sheets>
  <definedNames>
    <definedName name="DataEnd">#REF!</definedName>
    <definedName name="HyousokuEnd">#REF!</definedName>
    <definedName name="_xlnm.Print_Area" localSheetId="0">'10'!$A$1:$K$40</definedName>
    <definedName name="_xlnm.Print_Area" localSheetId="1">'11'!$A$1:$X$46</definedName>
    <definedName name="_xlnm.Print_Area" localSheetId="2">'12'!$A$1:$U$58</definedName>
    <definedName name="_xlnm.Print_Area" localSheetId="3">'13'!$A$1:$S$57</definedName>
    <definedName name="_xlnm.Print_Area" localSheetId="4">'14'!$A$1:$P$43</definedName>
    <definedName name="_xlnm.Print_Area" localSheetId="5">'15'!$A$1:$P$44</definedName>
    <definedName name="_xlnm.Print_Area" localSheetId="6">'16'!$A$1:$Q$55</definedName>
    <definedName name="_xlnm.Print_Area" localSheetId="7">'17'!$A$1:$AB$51</definedName>
    <definedName name="_xlnm.Print_Area" localSheetId="9">'19'!$A$1:$AA$45</definedName>
  </definedNames>
  <calcPr calcId="145621"/>
</workbook>
</file>

<file path=xl/calcChain.xml><?xml version="1.0" encoding="utf-8"?>
<calcChain xmlns="http://schemas.openxmlformats.org/spreadsheetml/2006/main">
  <c r="Q32" i="7" l="1"/>
  <c r="Q36" i="7"/>
  <c r="Q10" i="7"/>
  <c r="Q4" i="7" s="1"/>
  <c r="Q6" i="7"/>
  <c r="Q30" i="7" l="1"/>
  <c r="P28" i="5"/>
  <c r="P6" i="5"/>
  <c r="W33" i="10" l="1"/>
  <c r="W32" i="10"/>
  <c r="C11" i="5"/>
  <c r="D11" i="5"/>
  <c r="C34" i="3"/>
  <c r="C33" i="3"/>
  <c r="C32" i="3"/>
  <c r="C31" i="3"/>
  <c r="C30" i="3"/>
  <c r="C6" i="3"/>
  <c r="C7" i="3"/>
  <c r="C5" i="3"/>
  <c r="C4" i="3"/>
  <c r="C3" i="3"/>
  <c r="S8" i="3"/>
  <c r="N7" i="4" l="1"/>
  <c r="N8" i="4"/>
  <c r="N9" i="4"/>
  <c r="N6" i="4"/>
  <c r="M8" i="4"/>
  <c r="M6" i="4"/>
  <c r="Q5" i="4"/>
  <c r="Q6" i="4"/>
  <c r="Q7" i="4"/>
  <c r="Q8" i="4"/>
  <c r="Q9" i="4"/>
  <c r="Q4" i="4"/>
  <c r="P5" i="4"/>
  <c r="P6" i="4"/>
  <c r="P7" i="4"/>
  <c r="P8" i="4"/>
  <c r="P9" i="4"/>
  <c r="P4" i="4"/>
  <c r="O5" i="4"/>
  <c r="O6" i="4"/>
  <c r="O7" i="4"/>
  <c r="O8" i="4"/>
  <c r="O9" i="4"/>
  <c r="O4" i="4"/>
  <c r="L7" i="4"/>
  <c r="L8" i="4"/>
  <c r="L9" i="4"/>
  <c r="L6" i="4"/>
  <c r="G5" i="4"/>
  <c r="G6" i="4"/>
  <c r="G7" i="4"/>
  <c r="M7" i="4" s="1"/>
  <c r="G8" i="4"/>
  <c r="G9" i="4"/>
  <c r="M9" i="4" s="1"/>
  <c r="G4" i="4"/>
  <c r="L12" i="4"/>
  <c r="G12" i="4"/>
  <c r="M12" i="4" l="1"/>
  <c r="P33" i="5"/>
  <c r="P11" i="5"/>
  <c r="M31" i="4"/>
  <c r="P56" i="3" l="1"/>
  <c r="O56" i="3"/>
  <c r="N56" i="3"/>
  <c r="M56" i="3"/>
  <c r="L56" i="3"/>
  <c r="K56" i="3"/>
  <c r="J56" i="3"/>
  <c r="I56" i="3"/>
  <c r="H56" i="3"/>
  <c r="G56" i="3"/>
  <c r="F56" i="3"/>
  <c r="E56" i="3"/>
  <c r="D56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O56" i="4" l="1"/>
  <c r="K56" i="4"/>
  <c r="O55" i="4"/>
  <c r="K55" i="4"/>
  <c r="O54" i="4"/>
  <c r="K54" i="4"/>
  <c r="O53" i="4"/>
  <c r="K53" i="4"/>
  <c r="O52" i="4"/>
  <c r="K52" i="4"/>
  <c r="O51" i="4"/>
  <c r="K51" i="4"/>
  <c r="O50" i="4"/>
  <c r="K50" i="4"/>
  <c r="O49" i="4"/>
  <c r="K49" i="4"/>
  <c r="O48" i="4"/>
  <c r="K48" i="4"/>
  <c r="O47" i="4"/>
  <c r="K47" i="4"/>
  <c r="O46" i="4"/>
  <c r="K46" i="4"/>
  <c r="O45" i="4"/>
  <c r="K45" i="4"/>
  <c r="C54" i="3" l="1"/>
  <c r="C22" i="3"/>
  <c r="I16" i="1"/>
  <c r="J16" i="1"/>
  <c r="B28" i="1"/>
  <c r="C28" i="1"/>
  <c r="D28" i="1"/>
  <c r="E28" i="1"/>
  <c r="B38" i="1"/>
  <c r="C38" i="1"/>
  <c r="D38" i="1"/>
  <c r="E38" i="1"/>
  <c r="H38" i="1"/>
  <c r="I38" i="1"/>
  <c r="J38" i="1"/>
  <c r="K38" i="1"/>
  <c r="C8" i="3"/>
  <c r="C9" i="3"/>
  <c r="S9" i="3"/>
  <c r="C10" i="3"/>
  <c r="S10" i="3"/>
  <c r="C11" i="3"/>
  <c r="S11" i="3"/>
  <c r="C12" i="3"/>
  <c r="S12" i="3"/>
  <c r="C13" i="3"/>
  <c r="S13" i="3"/>
  <c r="C14" i="3"/>
  <c r="C15" i="3"/>
  <c r="C20" i="3"/>
  <c r="C21" i="3"/>
  <c r="C35" i="3"/>
  <c r="S35" i="3"/>
  <c r="C36" i="3"/>
  <c r="S36" i="3"/>
  <c r="C37" i="3"/>
  <c r="S37" i="3"/>
  <c r="C38" i="3"/>
  <c r="S38" i="3"/>
  <c r="C39" i="3"/>
  <c r="S39" i="3"/>
  <c r="C40" i="3"/>
  <c r="S40" i="3"/>
  <c r="C41" i="3"/>
  <c r="S41" i="3"/>
  <c r="C42" i="3"/>
  <c r="S42" i="3"/>
  <c r="C43" i="3"/>
  <c r="S43" i="3"/>
  <c r="C44" i="3"/>
  <c r="S44" i="3"/>
  <c r="C45" i="3"/>
  <c r="C46" i="3"/>
  <c r="C51" i="3"/>
  <c r="C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G14" i="4"/>
  <c r="L14" i="4"/>
  <c r="G15" i="4"/>
  <c r="M15" i="4"/>
  <c r="L15" i="4"/>
  <c r="G16" i="4"/>
  <c r="L16" i="4"/>
  <c r="G17" i="4"/>
  <c r="L17" i="4"/>
  <c r="M17" i="4"/>
  <c r="G18" i="4"/>
  <c r="L18" i="4"/>
  <c r="M18" i="4" s="1"/>
  <c r="G19" i="4"/>
  <c r="L19" i="4"/>
  <c r="M19" i="4" s="1"/>
  <c r="G20" i="4"/>
  <c r="L20" i="4"/>
  <c r="G21" i="4"/>
  <c r="M21" i="4" s="1"/>
  <c r="L21" i="4"/>
  <c r="G22" i="4"/>
  <c r="M22" i="4" s="1"/>
  <c r="L22" i="4"/>
  <c r="G23" i="4"/>
  <c r="L23" i="4"/>
  <c r="G24" i="4"/>
  <c r="M24" i="4"/>
  <c r="L24" i="4"/>
  <c r="L25" i="4"/>
  <c r="L26" i="4"/>
  <c r="L27" i="4"/>
  <c r="L2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G3" i="5"/>
  <c r="H3" i="5"/>
  <c r="G6" i="5"/>
  <c r="H6" i="5"/>
  <c r="G11" i="5"/>
  <c r="H11" i="5"/>
  <c r="G25" i="5"/>
  <c r="H25" i="5"/>
  <c r="G28" i="5"/>
  <c r="H28" i="5"/>
  <c r="G33" i="5"/>
  <c r="H33" i="5"/>
  <c r="O5" i="6"/>
  <c r="P5" i="6"/>
  <c r="P34" i="6"/>
  <c r="P33" i="6"/>
  <c r="M26" i="6"/>
  <c r="N26" i="6"/>
  <c r="O26" i="6"/>
  <c r="P26" i="6"/>
  <c r="M27" i="6"/>
  <c r="N27" i="6"/>
  <c r="O27" i="6"/>
  <c r="P27" i="6"/>
  <c r="M28" i="6"/>
  <c r="N28" i="6"/>
  <c r="O28" i="6"/>
  <c r="P28" i="6"/>
  <c r="M29" i="6"/>
  <c r="N29" i="6"/>
  <c r="O29" i="6"/>
  <c r="P29" i="6"/>
  <c r="M30" i="6"/>
  <c r="N30" i="6"/>
  <c r="O30" i="6"/>
  <c r="P30" i="6"/>
  <c r="M31" i="6"/>
  <c r="N31" i="6"/>
  <c r="O31" i="6"/>
  <c r="P31" i="6"/>
  <c r="M33" i="6"/>
  <c r="M37" i="6"/>
  <c r="N33" i="6"/>
  <c r="O33" i="6"/>
  <c r="O39" i="6"/>
  <c r="N37" i="6"/>
  <c r="N38" i="6"/>
  <c r="M6" i="7"/>
  <c r="M4" i="7"/>
  <c r="N6" i="7"/>
  <c r="M10" i="7"/>
  <c r="N10" i="7"/>
  <c r="N4" i="7"/>
  <c r="M32" i="7"/>
  <c r="M30" i="7"/>
  <c r="N32" i="7"/>
  <c r="N30" i="7"/>
  <c r="P32" i="7"/>
  <c r="M36" i="7"/>
  <c r="N36" i="7"/>
  <c r="W5" i="8"/>
  <c r="Y5" i="8"/>
  <c r="Y4" i="8" s="1"/>
  <c r="W9" i="8"/>
  <c r="Y9" i="8"/>
  <c r="Y22" i="8"/>
  <c r="Y23" i="8"/>
  <c r="Y24" i="8"/>
  <c r="Y25" i="8"/>
  <c r="Y26" i="8"/>
  <c r="Y27" i="8"/>
  <c r="Y28" i="8"/>
  <c r="Y29" i="8"/>
  <c r="Y30" i="8"/>
  <c r="W31" i="8"/>
  <c r="W32" i="8"/>
  <c r="Y36" i="8"/>
  <c r="Y39" i="8"/>
  <c r="Y40" i="8"/>
  <c r="Y41" i="8"/>
  <c r="Y42" i="8"/>
  <c r="Y43" i="8"/>
  <c r="Y44" i="8"/>
  <c r="Y45" i="8"/>
  <c r="Y46" i="8"/>
  <c r="N17" i="9"/>
  <c r="P17" i="9"/>
  <c r="N26" i="9"/>
  <c r="P26" i="9"/>
  <c r="N31" i="9"/>
  <c r="P31" i="9"/>
  <c r="R33" i="9"/>
  <c r="Z6" i="10"/>
  <c r="Z7" i="10"/>
  <c r="Z8" i="10"/>
  <c r="Z9" i="10"/>
  <c r="Z10" i="10"/>
  <c r="Z11" i="10"/>
  <c r="Z12" i="10"/>
  <c r="Z13" i="10"/>
  <c r="Z14" i="10"/>
  <c r="Z20" i="10"/>
  <c r="Z21" i="10"/>
  <c r="Z22" i="10"/>
  <c r="Z23" i="10"/>
  <c r="Z24" i="10"/>
  <c r="Z25" i="10"/>
  <c r="Z26" i="10"/>
  <c r="Z27" i="10"/>
  <c r="Z28" i="10"/>
  <c r="Z34" i="10"/>
  <c r="Z35" i="10"/>
  <c r="Z36" i="10"/>
  <c r="Z37" i="10"/>
  <c r="Z38" i="10"/>
  <c r="Z39" i="10"/>
  <c r="Z40" i="10"/>
  <c r="Z41" i="10"/>
  <c r="Z42" i="10"/>
  <c r="M38" i="6"/>
  <c r="M14" i="4"/>
  <c r="M16" i="4"/>
  <c r="P39" i="6"/>
  <c r="P37" i="6"/>
  <c r="P38" i="6"/>
  <c r="O38" i="6"/>
  <c r="O37" i="6"/>
  <c r="W4" i="8" l="1"/>
  <c r="C53" i="3"/>
  <c r="M23" i="4"/>
  <c r="M20" i="4"/>
</calcChain>
</file>

<file path=xl/sharedStrings.xml><?xml version="1.0" encoding="utf-8"?>
<sst xmlns="http://schemas.openxmlformats.org/spreadsheetml/2006/main" count="1461" uniqueCount="524">
  <si>
    <t>25年</t>
    <rPh sb="2" eb="3">
      <t>ネン</t>
    </rPh>
    <phoneticPr fontId="36"/>
  </si>
  <si>
    <t>65.0</t>
    <phoneticPr fontId="36"/>
  </si>
  <si>
    <t>倉吉</t>
  </si>
  <si>
    <t>運輸・通信業</t>
  </si>
  <si>
    <t>堀</t>
    <rPh sb="0" eb="1">
      <t>ホリ</t>
    </rPh>
    <phoneticPr fontId="36"/>
  </si>
  <si>
    <t>S60
｜
H2</t>
    <phoneticPr fontId="36"/>
  </si>
  <si>
    <t>12月</t>
  </si>
  <si>
    <t>耳</t>
    <rPh sb="0" eb="1">
      <t>ミミ</t>
    </rPh>
    <phoneticPr fontId="36"/>
  </si>
  <si>
    <t>北 栄 町</t>
    <rPh sb="0" eb="3">
      <t>ほくえい</t>
    </rPh>
    <rPh sb="4" eb="5">
      <t>ちょう</t>
    </rPh>
    <phoneticPr fontId="37" type="Hiragana" alignment="distributed"/>
  </si>
  <si>
    <t>平成20年</t>
    <rPh sb="0" eb="2">
      <t>ヘイセイ</t>
    </rPh>
    <rPh sb="4" eb="5">
      <t>ネン</t>
    </rPh>
    <phoneticPr fontId="36"/>
  </si>
  <si>
    <t>　サービス業（他に分類されないもの）</t>
    <rPh sb="5" eb="6">
      <t>ギョウ</t>
    </rPh>
    <phoneticPr fontId="36"/>
  </si>
  <si>
    <t>22年</t>
    <rPh sb="2" eb="3">
      <t>ネン</t>
    </rPh>
    <phoneticPr fontId="36"/>
  </si>
  <si>
    <t>離婚</t>
  </si>
  <si>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36"/>
  </si>
  <si>
    <t>社　会　動　態</t>
    <phoneticPr fontId="36"/>
  </si>
  <si>
    <t>転　　出</t>
    <rPh sb="3" eb="4">
      <t>デ</t>
    </rPh>
    <phoneticPr fontId="36"/>
  </si>
  <si>
    <t>人口</t>
  </si>
  <si>
    <t>区　分</t>
    <rPh sb="0" eb="1">
      <t>ク</t>
    </rPh>
    <rPh sb="2" eb="3">
      <t>ブン</t>
    </rPh>
    <phoneticPr fontId="36"/>
  </si>
  <si>
    <t>福守町</t>
    <rPh sb="0" eb="3">
      <t>フクモリチョウ</t>
    </rPh>
    <phoneticPr fontId="36"/>
  </si>
  <si>
    <t>琴 浦 町</t>
    <rPh sb="0" eb="3">
      <t>ことうら</t>
    </rPh>
    <rPh sb="4" eb="5">
      <t>ちょう</t>
    </rPh>
    <phoneticPr fontId="37" type="Hiragana" alignment="distributed"/>
  </si>
  <si>
    <t>各月
1日現在
推計人口</t>
    <rPh sb="5" eb="7">
      <t>ゲンザイ</t>
    </rPh>
    <rPh sb="8" eb="10">
      <t>スイケイ</t>
    </rPh>
    <rPh sb="10" eb="11">
      <t>ヒト</t>
    </rPh>
    <rPh sb="11" eb="12">
      <t>クチ</t>
    </rPh>
    <phoneticPr fontId="36"/>
  </si>
  <si>
    <t>経営耕地規模別農家数</t>
  </si>
  <si>
    <t>北谷</t>
  </si>
  <si>
    <t>推計人口による県外・県内移動者数（倉吉市からの転出者数）</t>
    <rPh sb="0" eb="2">
      <t>スイケイ</t>
    </rPh>
    <rPh sb="2" eb="4">
      <t>ジンコウ</t>
    </rPh>
    <rPh sb="7" eb="9">
      <t>ケンガイ</t>
    </rPh>
    <rPh sb="10" eb="12">
      <t>ケンナイ</t>
    </rPh>
    <rPh sb="12" eb="14">
      <t>イドウ</t>
    </rPh>
    <rPh sb="14" eb="15">
      <t>シャ</t>
    </rPh>
    <rPh sb="15" eb="16">
      <t>スウ</t>
    </rPh>
    <rPh sb="17" eb="20">
      <t>クラヨシシ</t>
    </rPh>
    <rPh sb="23" eb="25">
      <t>テンシュツ</t>
    </rPh>
    <rPh sb="25" eb="26">
      <t>シャ</t>
    </rPh>
    <rPh sb="26" eb="27">
      <t>スウ</t>
    </rPh>
    <phoneticPr fontId="36"/>
  </si>
  <si>
    <t>転出</t>
    <phoneticPr fontId="36"/>
  </si>
  <si>
    <t>男</t>
    <rPh sb="0" eb="1">
      <t>オトコ</t>
    </rPh>
    <phoneticPr fontId="36"/>
  </si>
  <si>
    <t>⑬</t>
    <phoneticPr fontId="36"/>
  </si>
  <si>
    <t>　1.0-1.5ha</t>
    <phoneticPr fontId="36"/>
  </si>
  <si>
    <t>琴浦町</t>
    <rPh sb="0" eb="2">
      <t>コトウラ</t>
    </rPh>
    <rPh sb="2" eb="3">
      <t>チョウ</t>
    </rPh>
    <phoneticPr fontId="36"/>
  </si>
  <si>
    <t>江 府 町</t>
    <rPh sb="0" eb="3">
      <t>こうふ</t>
    </rPh>
    <rPh sb="4" eb="5">
      <t>ちょう</t>
    </rPh>
    <phoneticPr fontId="37" type="Hiragana" alignment="distributed"/>
  </si>
  <si>
    <t>湯梨浜町</t>
    <rPh sb="0" eb="3">
      <t>ゆりはま</t>
    </rPh>
    <rPh sb="3" eb="4">
      <t>ちょう</t>
    </rPh>
    <phoneticPr fontId="37" type="Hiragana" alignment="distributed"/>
  </si>
  <si>
    <t>小鴨地区</t>
    <rPh sb="0" eb="2">
      <t>オガモ</t>
    </rPh>
    <rPh sb="2" eb="4">
      <t>チク</t>
    </rPh>
    <phoneticPr fontId="36"/>
  </si>
  <si>
    <t>-</t>
    <phoneticPr fontId="36"/>
  </si>
  <si>
    <t>平成</t>
    <rPh sb="0" eb="2">
      <t>ヘイセイ</t>
    </rPh>
    <phoneticPr fontId="36"/>
  </si>
  <si>
    <t>県内市計</t>
  </si>
  <si>
    <t>平成2年</t>
    <rPh sb="0" eb="2">
      <t>ヘイセイ</t>
    </rPh>
    <rPh sb="3" eb="4">
      <t>ネン</t>
    </rPh>
    <phoneticPr fontId="36"/>
  </si>
  <si>
    <t>転入</t>
    <phoneticPr fontId="36"/>
  </si>
  <si>
    <t>1月</t>
    <rPh sb="1" eb="2">
      <t>ツキ</t>
    </rPh>
    <phoneticPr fontId="36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</si>
  <si>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6"/>
  </si>
  <si>
    <t>外国人</t>
  </si>
  <si>
    <t>関金</t>
    <rPh sb="0" eb="2">
      <t>セキガネ</t>
    </rPh>
    <phoneticPr fontId="36"/>
  </si>
  <si>
    <t>上灘</t>
  </si>
  <si>
    <t>うち 男</t>
  </si>
  <si>
    <t>明高</t>
    <rPh sb="0" eb="2">
      <t>ミョウコウ</t>
    </rPh>
    <phoneticPr fontId="36"/>
  </si>
  <si>
    <t>区分</t>
    <rPh sb="0" eb="2">
      <t>クブン</t>
    </rPh>
    <phoneticPr fontId="36"/>
  </si>
  <si>
    <t>農家人口総数</t>
  </si>
  <si>
    <t>（労働力状態別人口）</t>
    <phoneticPr fontId="36"/>
  </si>
  <si>
    <t>人口
密度</t>
    <rPh sb="0" eb="2">
      <t>ジンコウ</t>
    </rPh>
    <rPh sb="3" eb="5">
      <t>ミツド</t>
    </rPh>
    <phoneticPr fontId="36"/>
  </si>
  <si>
    <t>21年</t>
    <rPh sb="2" eb="3">
      <t>ネン</t>
    </rPh>
    <phoneticPr fontId="36"/>
  </si>
  <si>
    <t>米 子 市</t>
    <rPh sb="0" eb="3">
      <t>よなご</t>
    </rPh>
    <rPh sb="4" eb="5">
      <t>し</t>
    </rPh>
    <phoneticPr fontId="37" type="Hiragana" alignment="distributed"/>
  </si>
  <si>
    <t>　漁業</t>
    <phoneticPr fontId="36"/>
  </si>
  <si>
    <t>湯梨浜町</t>
    <rPh sb="0" eb="4">
      <t>ユリ</t>
    </rPh>
    <phoneticPr fontId="36"/>
  </si>
  <si>
    <t>年次</t>
    <rPh sb="0" eb="2">
      <t>ネンジ</t>
    </rPh>
    <phoneticPr fontId="36"/>
  </si>
  <si>
    <t>日 南 町</t>
    <rPh sb="0" eb="3">
      <t>にちなん</t>
    </rPh>
    <rPh sb="4" eb="5">
      <t>ちょう</t>
    </rPh>
    <phoneticPr fontId="37" type="Hiragana" alignment="distributed"/>
  </si>
  <si>
    <t>三 朝 町</t>
    <rPh sb="0" eb="3">
      <t>みささ</t>
    </rPh>
    <rPh sb="4" eb="5">
      <t>ちょう</t>
    </rPh>
    <phoneticPr fontId="37" type="Hiragana" alignment="distributed"/>
  </si>
  <si>
    <t>④</t>
    <phoneticPr fontId="36"/>
  </si>
  <si>
    <t>（産業別就業者）</t>
    <phoneticPr fontId="36"/>
  </si>
  <si>
    <t>平成7年</t>
    <rPh sb="0" eb="2">
      <t>ヘイセイ</t>
    </rPh>
    <rPh sb="3" eb="4">
      <t>ネン</t>
    </rPh>
    <phoneticPr fontId="36"/>
  </si>
  <si>
    <t>大立</t>
    <rPh sb="0" eb="2">
      <t>オオタチ</t>
    </rPh>
    <phoneticPr fontId="36"/>
  </si>
  <si>
    <t>県  計</t>
    <rPh sb="0" eb="1">
      <t>ケンケイ</t>
    </rPh>
    <rPh sb="3" eb="4">
      <t>ケイ</t>
    </rPh>
    <phoneticPr fontId="37"/>
  </si>
  <si>
    <t>平成19年</t>
    <rPh sb="0" eb="2">
      <t>ヘイセイ</t>
    </rPh>
    <rPh sb="4" eb="5">
      <t>ネン</t>
    </rPh>
    <phoneticPr fontId="36"/>
  </si>
  <si>
    <t>⑪</t>
    <phoneticPr fontId="36"/>
  </si>
  <si>
    <t>自然増</t>
    <rPh sb="0" eb="2">
      <t>シゼン</t>
    </rPh>
    <rPh sb="2" eb="3">
      <t>ゾウ</t>
    </rPh>
    <phoneticPr fontId="36"/>
  </si>
  <si>
    <t>福原</t>
    <rPh sb="0" eb="2">
      <t>フクハラ</t>
    </rPh>
    <phoneticPr fontId="36"/>
  </si>
  <si>
    <t>6月</t>
  </si>
  <si>
    <t>東鴨新町</t>
    <rPh sb="0" eb="4">
      <t>ヒガシガモシンマチ</t>
    </rPh>
    <phoneticPr fontId="36"/>
  </si>
  <si>
    <t>10年</t>
    <rPh sb="2" eb="3">
      <t>ネン</t>
    </rPh>
    <phoneticPr fontId="36"/>
  </si>
  <si>
    <t>第２次産業</t>
  </si>
  <si>
    <t>県　　　内</t>
    <phoneticPr fontId="36"/>
  </si>
  <si>
    <t>7年</t>
    <rPh sb="1" eb="2">
      <t>ネン</t>
    </rPh>
    <phoneticPr fontId="36"/>
  </si>
  <si>
    <t>2月</t>
  </si>
  <si>
    <t>24年</t>
    <rPh sb="2" eb="3">
      <t>ネン</t>
    </rPh>
    <phoneticPr fontId="36"/>
  </si>
  <si>
    <t>平成3年</t>
    <phoneticPr fontId="36"/>
  </si>
  <si>
    <t>上小鴨地区</t>
    <rPh sb="0" eb="1">
      <t>カミ</t>
    </rPh>
    <rPh sb="1" eb="3">
      <t>オガモ</t>
    </rPh>
    <rPh sb="3" eb="5">
      <t>チク</t>
    </rPh>
    <phoneticPr fontId="36"/>
  </si>
  <si>
    <t>社地区</t>
    <rPh sb="0" eb="1">
      <t>シャ</t>
    </rPh>
    <rPh sb="1" eb="3">
      <t>チク</t>
    </rPh>
    <phoneticPr fontId="36"/>
  </si>
  <si>
    <t>県外</t>
    <rPh sb="0" eb="2">
      <t>ケンガイ</t>
    </rPh>
    <phoneticPr fontId="36"/>
  </si>
  <si>
    <t>13年</t>
    <rPh sb="2" eb="3">
      <t>ネン</t>
    </rPh>
    <phoneticPr fontId="36"/>
  </si>
  <si>
    <t>平成２年</t>
    <rPh sb="0" eb="2">
      <t>ヘイセイ</t>
    </rPh>
    <rPh sb="3" eb="4">
      <t>ネン</t>
    </rPh>
    <phoneticPr fontId="36"/>
  </si>
  <si>
    <t>鴨川町</t>
    <rPh sb="0" eb="2">
      <t>カモガワ</t>
    </rPh>
    <rPh sb="2" eb="3">
      <t>チョウ</t>
    </rPh>
    <phoneticPr fontId="36"/>
  </si>
  <si>
    <t>倉 吉 市</t>
    <rPh sb="0" eb="3">
      <t>くらよし</t>
    </rPh>
    <rPh sb="4" eb="5">
      <t>し</t>
    </rPh>
    <phoneticPr fontId="37" type="Hiragana" alignment="distributed"/>
  </si>
  <si>
    <t>転出入</t>
  </si>
  <si>
    <t>5月</t>
  </si>
  <si>
    <t>　　うち桑畑</t>
    <phoneticPr fontId="36"/>
  </si>
  <si>
    <t>9年</t>
    <rPh sb="1" eb="2">
      <t>ネン</t>
    </rPh>
    <phoneticPr fontId="36"/>
  </si>
  <si>
    <t>増減</t>
  </si>
  <si>
    <t>昭和45年</t>
  </si>
  <si>
    <t>45年</t>
    <rPh sb="2" eb="3">
      <t>ネン</t>
    </rPh>
    <phoneticPr fontId="36"/>
  </si>
  <si>
    <t>9月</t>
  </si>
  <si>
    <t>医療、福祉</t>
    <rPh sb="0" eb="2">
      <t>イリョウ</t>
    </rPh>
    <rPh sb="3" eb="5">
      <t>フクシ</t>
    </rPh>
    <phoneticPr fontId="36"/>
  </si>
  <si>
    <t>上小鴨</t>
  </si>
  <si>
    <t>　就業者人口(b)</t>
    <phoneticPr fontId="36"/>
  </si>
  <si>
    <t>女</t>
    <rPh sb="0" eb="1">
      <t>オンナ</t>
    </rPh>
    <phoneticPr fontId="36"/>
  </si>
  <si>
    <t>12年</t>
    <rPh sb="2" eb="3">
      <t>ネン</t>
    </rPh>
    <phoneticPr fontId="36"/>
  </si>
  <si>
    <t>情報通信業</t>
    <rPh sb="0" eb="2">
      <t>ジョウホウ</t>
    </rPh>
    <rPh sb="2" eb="5">
      <t>ツウシンギョウ</t>
    </rPh>
    <phoneticPr fontId="36"/>
  </si>
  <si>
    <t>倉吉市の農業人口の推移</t>
  </si>
  <si>
    <t>伯 耆 町</t>
    <rPh sb="0" eb="3">
      <t>ほうき</t>
    </rPh>
    <rPh sb="4" eb="5">
      <t>ちょう</t>
    </rPh>
    <phoneticPr fontId="37" type="Hiragana" alignment="distributed"/>
  </si>
  <si>
    <t>19年</t>
    <rPh sb="2" eb="3">
      <t>ネン</t>
    </rPh>
    <phoneticPr fontId="36"/>
  </si>
  <si>
    <t>うち男</t>
    <rPh sb="2" eb="3">
      <t>オトコ</t>
    </rPh>
    <phoneticPr fontId="36"/>
  </si>
  <si>
    <t>智 頭 町</t>
    <rPh sb="0" eb="3">
      <t>ちづ</t>
    </rPh>
    <rPh sb="4" eb="5">
      <t>ちょう</t>
    </rPh>
    <phoneticPr fontId="37" type="Hiragana" alignment="distributed"/>
  </si>
  <si>
    <t>4月</t>
  </si>
  <si>
    <t>上灘地区</t>
    <rPh sb="0" eb="1">
      <t>ウエ</t>
    </rPh>
    <rPh sb="1" eb="2">
      <t>ナダ</t>
    </rPh>
    <rPh sb="2" eb="4">
      <t>チク</t>
    </rPh>
    <phoneticPr fontId="36"/>
  </si>
  <si>
    <t>　非労働力人口(d)</t>
    <phoneticPr fontId="36"/>
  </si>
  <si>
    <t>上大立</t>
    <rPh sb="0" eb="3">
      <t>カミオオタチ</t>
    </rPh>
    <phoneticPr fontId="36"/>
  </si>
  <si>
    <t>　総（販売）農家数</t>
    <rPh sb="1" eb="2">
      <t>ソウ</t>
    </rPh>
    <rPh sb="3" eb="5">
      <t>ハンバイ</t>
    </rPh>
    <rPh sb="6" eb="8">
      <t>ノウカ</t>
    </rPh>
    <rPh sb="8" eb="9">
      <t>スウ</t>
    </rPh>
    <phoneticPr fontId="36"/>
  </si>
  <si>
    <t>山口</t>
    <rPh sb="0" eb="2">
      <t>ヤマグチ</t>
    </rPh>
    <phoneticPr fontId="36"/>
  </si>
  <si>
    <t>　第３次産業人口数</t>
    <phoneticPr fontId="36"/>
  </si>
  <si>
    <t>鉱業</t>
  </si>
  <si>
    <t>昭和40年</t>
  </si>
  <si>
    <t>北野</t>
    <rPh sb="0" eb="2">
      <t>キタノ</t>
    </rPh>
    <phoneticPr fontId="36"/>
  </si>
  <si>
    <t>総数</t>
  </si>
  <si>
    <t>（泊 　村）</t>
    <phoneticPr fontId="36"/>
  </si>
  <si>
    <t>H2
｜
H7</t>
    <phoneticPr fontId="36"/>
  </si>
  <si>
    <t>成徳地区</t>
    <rPh sb="0" eb="2">
      <t>セイトク</t>
    </rPh>
    <rPh sb="2" eb="4">
      <t>チク</t>
    </rPh>
    <phoneticPr fontId="36"/>
  </si>
  <si>
    <t>松河原</t>
    <rPh sb="0" eb="3">
      <t>マツガワラ</t>
    </rPh>
    <phoneticPr fontId="36"/>
  </si>
  <si>
    <t>倉吉市の農家数と経営耕地面積の推移</t>
  </si>
  <si>
    <t>11月</t>
  </si>
  <si>
    <t>3月</t>
  </si>
  <si>
    <t>平成13年</t>
    <rPh sb="0" eb="2">
      <t>ヘイセイ</t>
    </rPh>
    <rPh sb="4" eb="5">
      <t>ネン</t>
    </rPh>
    <phoneticPr fontId="36"/>
  </si>
  <si>
    <t>平成21年</t>
    <rPh sb="0" eb="2">
      <t>ヘイセイ</t>
    </rPh>
    <rPh sb="4" eb="5">
      <t>ネン</t>
    </rPh>
    <phoneticPr fontId="36"/>
  </si>
  <si>
    <t>－</t>
    <phoneticPr fontId="36"/>
  </si>
  <si>
    <t>郡家</t>
    <rPh sb="0" eb="2">
      <t>グンゲ</t>
    </rPh>
    <phoneticPr fontId="36"/>
  </si>
  <si>
    <t>昭和45年</t>
    <phoneticPr fontId="36"/>
  </si>
  <si>
    <t>国勢調査による倉吉市及び近隣市町村の世帯数と人口</t>
    <rPh sb="0" eb="2">
      <t>コクセイ</t>
    </rPh>
    <rPh sb="2" eb="4">
      <t>チョウサ</t>
    </rPh>
    <rPh sb="7" eb="9">
      <t>クラヨシ</t>
    </rPh>
    <rPh sb="9" eb="10">
      <t>シ</t>
    </rPh>
    <rPh sb="10" eb="11">
      <t>オヨ</t>
    </rPh>
    <rPh sb="12" eb="14">
      <t>キンリン</t>
    </rPh>
    <rPh sb="14" eb="17">
      <t>シチョウソン</t>
    </rPh>
    <rPh sb="18" eb="21">
      <t>セタイスウ</t>
    </rPh>
    <rPh sb="22" eb="24">
      <t>ジンコウ</t>
    </rPh>
    <phoneticPr fontId="36"/>
  </si>
  <si>
    <t>7月</t>
  </si>
  <si>
    <t>20年</t>
    <rPh sb="2" eb="3">
      <t>ネン</t>
    </rPh>
    <phoneticPr fontId="36"/>
  </si>
  <si>
    <t>成徳</t>
  </si>
  <si>
    <t>-</t>
  </si>
  <si>
    <t>昭和50年</t>
  </si>
  <si>
    <t>運輸業、郵便業</t>
    <rPh sb="0" eb="3">
      <t>ウンユギョウ</t>
    </rPh>
    <rPh sb="4" eb="6">
      <t>ユウビン</t>
    </rPh>
    <rPh sb="6" eb="7">
      <t>ギョウ</t>
    </rPh>
    <phoneticPr fontId="36"/>
  </si>
  <si>
    <t>灘手</t>
  </si>
  <si>
    <t>　分類不能の産業</t>
    <phoneticPr fontId="36"/>
  </si>
  <si>
    <t>県内郡計</t>
  </si>
  <si>
    <t>県　　　外</t>
    <phoneticPr fontId="36"/>
  </si>
  <si>
    <t>　総経営耕地面積</t>
    <phoneticPr fontId="36"/>
  </si>
  <si>
    <t>⑭</t>
    <phoneticPr fontId="36"/>
  </si>
  <si>
    <t>単位：戸</t>
    <rPh sb="0" eb="2">
      <t>タンイ</t>
    </rPh>
    <rPh sb="3" eb="4">
      <t>コ</t>
    </rPh>
    <phoneticPr fontId="36"/>
  </si>
  <si>
    <t>②</t>
    <phoneticPr fontId="36"/>
  </si>
  <si>
    <t>平成8年</t>
    <phoneticPr fontId="36"/>
  </si>
  <si>
    <t>（東郷町）</t>
    <phoneticPr fontId="36"/>
  </si>
  <si>
    <t>⑩</t>
    <phoneticPr fontId="36"/>
  </si>
  <si>
    <t>平成16年</t>
    <rPh sb="4" eb="5">
      <t>ネン</t>
    </rPh>
    <phoneticPr fontId="36"/>
  </si>
  <si>
    <t>2年</t>
    <rPh sb="1" eb="2">
      <t>ネン</t>
    </rPh>
    <phoneticPr fontId="36"/>
  </si>
  <si>
    <t>旧関金町</t>
    <rPh sb="0" eb="1">
      <t>キュウ</t>
    </rPh>
    <phoneticPr fontId="36"/>
  </si>
  <si>
    <t>境 港 市</t>
    <rPh sb="0" eb="1">
      <t>さかい</t>
    </rPh>
    <rPh sb="2" eb="3">
      <t>みなと</t>
    </rPh>
    <rPh sb="4" eb="5">
      <t>し</t>
    </rPh>
    <phoneticPr fontId="37" type="Hiragana" alignment="distributed"/>
  </si>
  <si>
    <t>公務（他に分類されるものを除く）</t>
    <rPh sb="3" eb="4">
      <t>ホカ</t>
    </rPh>
    <rPh sb="5" eb="7">
      <t>ブンルイ</t>
    </rPh>
    <rPh sb="13" eb="14">
      <t>ノゾ</t>
    </rPh>
    <phoneticPr fontId="36"/>
  </si>
  <si>
    <t>岩倉･菅原</t>
    <rPh sb="0" eb="2">
      <t>イワクラ</t>
    </rPh>
    <rPh sb="3" eb="5">
      <t>スゲガハラ</t>
    </rPh>
    <phoneticPr fontId="36"/>
  </si>
  <si>
    <t>上北条</t>
  </si>
  <si>
    <t>２　就業人口</t>
  </si>
  <si>
    <t>東鴨</t>
    <rPh sb="0" eb="2">
      <t>ヒガシガモ</t>
    </rPh>
    <phoneticPr fontId="36"/>
  </si>
  <si>
    <t>昭和40年</t>
    <rPh sb="0" eb="2">
      <t>ショウワ</t>
    </rPh>
    <rPh sb="4" eb="5">
      <t>ネン</t>
    </rPh>
    <phoneticPr fontId="36"/>
  </si>
  <si>
    <t>単位：人</t>
    <rPh sb="0" eb="2">
      <t>タンイ</t>
    </rPh>
    <rPh sb="3" eb="4">
      <t>ニン</t>
    </rPh>
    <phoneticPr fontId="36"/>
  </si>
  <si>
    <t>石塚</t>
    <rPh sb="0" eb="2">
      <t>イシヅカ</t>
    </rPh>
    <phoneticPr fontId="36"/>
  </si>
  <si>
    <t>単位：人</t>
  </si>
  <si>
    <t>金融・保険業</t>
  </si>
  <si>
    <t>昭和56年</t>
  </si>
  <si>
    <t>―</t>
    <phoneticPr fontId="36"/>
  </si>
  <si>
    <t>①</t>
    <phoneticPr fontId="36"/>
  </si>
  <si>
    <t>H7
｜
H12</t>
    <phoneticPr fontId="36"/>
  </si>
  <si>
    <t>⑨</t>
    <phoneticPr fontId="36"/>
  </si>
  <si>
    <t>　金融・保険業</t>
    <phoneticPr fontId="36"/>
  </si>
  <si>
    <t>米子市</t>
  </si>
  <si>
    <t>平成11年</t>
    <phoneticPr fontId="36"/>
  </si>
  <si>
    <t>社会増</t>
    <rPh sb="0" eb="2">
      <t>シャカイ</t>
    </rPh>
    <rPh sb="2" eb="3">
      <t>ゾウ</t>
    </rPh>
    <phoneticPr fontId="36"/>
  </si>
  <si>
    <t>　0.1-0.3ha</t>
    <phoneticPr fontId="36"/>
  </si>
  <si>
    <t>平成13年</t>
    <phoneticPr fontId="36"/>
  </si>
  <si>
    <t>⑤</t>
    <phoneticPr fontId="36"/>
  </si>
  <si>
    <t>　情報通信業</t>
    <rPh sb="1" eb="3">
      <t>ジョウホウ</t>
    </rPh>
    <phoneticPr fontId="36"/>
  </si>
  <si>
    <t>米富</t>
    <rPh sb="0" eb="1">
      <t>コメ</t>
    </rPh>
    <rPh sb="1" eb="2">
      <t>トミ</t>
    </rPh>
    <phoneticPr fontId="36"/>
  </si>
  <si>
    <t>八 頭 町</t>
    <rPh sb="0" eb="3">
      <t>やず</t>
    </rPh>
    <rPh sb="4" eb="5">
      <t>ちょう</t>
    </rPh>
    <phoneticPr fontId="37" type="Hiragana" alignment="distributed"/>
  </si>
  <si>
    <t>　0.5-1.0ha</t>
    <phoneticPr fontId="36"/>
  </si>
  <si>
    <t>長坂新町</t>
    <rPh sb="0" eb="4">
      <t>ナガサカシンマチ</t>
    </rPh>
    <phoneticPr fontId="36"/>
  </si>
  <si>
    <t>⑫</t>
    <phoneticPr fontId="36"/>
  </si>
  <si>
    <t xml:space="preserve">　15歳以上人口(e) </t>
    <phoneticPr fontId="36"/>
  </si>
  <si>
    <t>　運輸・（通信）業</t>
    <phoneticPr fontId="36"/>
  </si>
  <si>
    <t>鴨河内</t>
    <rPh sb="0" eb="3">
      <t>カモゴウチ</t>
    </rPh>
    <phoneticPr fontId="36"/>
  </si>
  <si>
    <t>⑱</t>
    <phoneticPr fontId="36"/>
  </si>
  <si>
    <t>平成７年</t>
    <rPh sb="0" eb="2">
      <t>ヘイセイ</t>
    </rPh>
    <rPh sb="3" eb="4">
      <t>ネン</t>
    </rPh>
    <phoneticPr fontId="36"/>
  </si>
  <si>
    <t>上古川</t>
    <rPh sb="0" eb="1">
      <t>カミ</t>
    </rPh>
    <rPh sb="1" eb="3">
      <t>フルカワ</t>
    </rPh>
    <phoneticPr fontId="36"/>
  </si>
  <si>
    <t>⑧</t>
    <phoneticPr fontId="36"/>
  </si>
  <si>
    <t>　林業</t>
    <phoneticPr fontId="36"/>
  </si>
  <si>
    <t>（旧関金町）</t>
    <rPh sb="1" eb="2">
      <t>キュウ</t>
    </rPh>
    <rPh sb="2" eb="5">
      <t>セキガネチョウ</t>
    </rPh>
    <phoneticPr fontId="36"/>
  </si>
  <si>
    <t>（旧関金町）</t>
    <rPh sb="1" eb="2">
      <t>キュウ</t>
    </rPh>
    <phoneticPr fontId="36"/>
  </si>
  <si>
    <t>住民基本台帳による地区別人口推移（各年1月1日現在）</t>
    <rPh sb="0" eb="2">
      <t>ジュウミン</t>
    </rPh>
    <rPh sb="2" eb="4">
      <t>キホン</t>
    </rPh>
    <rPh sb="4" eb="6">
      <t>ダイチョウ</t>
    </rPh>
    <rPh sb="9" eb="11">
      <t>チク</t>
    </rPh>
    <rPh sb="11" eb="12">
      <t>ベツ</t>
    </rPh>
    <rPh sb="12" eb="14">
      <t>ジンコウ</t>
    </rPh>
    <rPh sb="14" eb="16">
      <t>スイイ</t>
    </rPh>
    <rPh sb="17" eb="18">
      <t>カク</t>
    </rPh>
    <rPh sb="18" eb="19">
      <t>ネン</t>
    </rPh>
    <rPh sb="20" eb="21">
      <t>ガツ</t>
    </rPh>
    <rPh sb="22" eb="23">
      <t>ニチ</t>
    </rPh>
    <rPh sb="23" eb="25">
      <t>ゲンザイ</t>
    </rPh>
    <phoneticPr fontId="36"/>
  </si>
  <si>
    <t>単位：世帯</t>
    <rPh sb="0" eb="2">
      <t>タンイ</t>
    </rPh>
    <rPh sb="3" eb="5">
      <t>セタイ</t>
    </rPh>
    <phoneticPr fontId="36"/>
  </si>
  <si>
    <t>卸売・小売業、（飲食店）</t>
    <phoneticPr fontId="36"/>
  </si>
  <si>
    <t>平成12年</t>
    <rPh sb="0" eb="2">
      <t>ヘイセイ</t>
    </rPh>
    <rPh sb="4" eb="5">
      <t>ネン</t>
    </rPh>
    <phoneticPr fontId="36"/>
  </si>
  <si>
    <t>昭和60年</t>
    <rPh sb="0" eb="2">
      <t>ショウワ</t>
    </rPh>
    <rPh sb="4" eb="5">
      <t>ネン</t>
    </rPh>
    <phoneticPr fontId="36"/>
  </si>
  <si>
    <t>推計人口による県外・県内移動者数（倉吉市への転入者数）</t>
    <rPh sb="0" eb="2">
      <t>スイケイ</t>
    </rPh>
    <rPh sb="2" eb="4">
      <t>ジンコウ</t>
    </rPh>
    <rPh sb="7" eb="9">
      <t>ケンガイ</t>
    </rPh>
    <rPh sb="10" eb="11">
      <t>ケン</t>
    </rPh>
    <rPh sb="11" eb="12">
      <t>ナイ</t>
    </rPh>
    <rPh sb="12" eb="15">
      <t>イドウシャ</t>
    </rPh>
    <rPh sb="15" eb="16">
      <t>スウ</t>
    </rPh>
    <rPh sb="17" eb="20">
      <t>クラヨシシ</t>
    </rPh>
    <rPh sb="22" eb="25">
      <t>テンニュウシャ</t>
    </rPh>
    <rPh sb="25" eb="26">
      <t>スウ</t>
    </rPh>
    <phoneticPr fontId="36"/>
  </si>
  <si>
    <t>　第１次産業人口比率</t>
    <phoneticPr fontId="36"/>
  </si>
  <si>
    <t>昭和35年</t>
    <rPh sb="0" eb="2">
      <t>ショウワ</t>
    </rPh>
    <rPh sb="4" eb="5">
      <t>ネン</t>
    </rPh>
    <phoneticPr fontId="36"/>
  </si>
  <si>
    <t>県内郡計</t>
    <phoneticPr fontId="36"/>
  </si>
  <si>
    <t>⑰</t>
    <phoneticPr fontId="36"/>
  </si>
  <si>
    <t xml:space="preserve">   （３）兼業農家</t>
    <rPh sb="6" eb="8">
      <t>ケンギョウ</t>
    </rPh>
    <rPh sb="8" eb="10">
      <t>ノウカ</t>
    </rPh>
    <phoneticPr fontId="36"/>
  </si>
  <si>
    <t>世帯数</t>
    <rPh sb="0" eb="3">
      <t>セタイスウ</t>
    </rPh>
    <phoneticPr fontId="36"/>
  </si>
  <si>
    <t>　例外規定</t>
    <phoneticPr fontId="36"/>
  </si>
  <si>
    <t>昭和60年</t>
  </si>
  <si>
    <t>上小鴨地区</t>
    <rPh sb="0" eb="1">
      <t>ウエ</t>
    </rPh>
    <rPh sb="1" eb="3">
      <t>オガモ</t>
    </rPh>
    <rPh sb="3" eb="5">
      <t>チク</t>
    </rPh>
    <phoneticPr fontId="36"/>
  </si>
  <si>
    <t>　兼業農家</t>
    <phoneticPr fontId="36"/>
  </si>
  <si>
    <t>小鴨</t>
  </si>
  <si>
    <t>―１１―</t>
    <phoneticPr fontId="36"/>
  </si>
  <si>
    <t>　完全失業者人口(c)</t>
    <phoneticPr fontId="36"/>
  </si>
  <si>
    <t>⑦</t>
    <phoneticPr fontId="36"/>
  </si>
  <si>
    <t>推計人口</t>
  </si>
  <si>
    <t>月</t>
    <rPh sb="0" eb="1">
      <t>ツキ</t>
    </rPh>
    <phoneticPr fontId="36"/>
  </si>
  <si>
    <t>　3.0ha 以上</t>
    <phoneticPr fontId="36"/>
  </si>
  <si>
    <t>境港市</t>
  </si>
  <si>
    <t>三朝町</t>
    <phoneticPr fontId="36"/>
  </si>
  <si>
    <t>⑲</t>
    <phoneticPr fontId="36"/>
  </si>
  <si>
    <t>16年</t>
    <rPh sb="2" eb="3">
      <t>ネン</t>
    </rPh>
    <phoneticPr fontId="36"/>
  </si>
  <si>
    <t>　　うち茶園</t>
    <phoneticPr fontId="36"/>
  </si>
  <si>
    <t>　建設業</t>
    <phoneticPr fontId="36"/>
  </si>
  <si>
    <t>平成18年</t>
    <rPh sb="0" eb="2">
      <t>ヘイセイ</t>
    </rPh>
    <rPh sb="4" eb="5">
      <t>ネン</t>
    </rPh>
    <phoneticPr fontId="36"/>
  </si>
  <si>
    <t>60年</t>
    <rPh sb="2" eb="3">
      <t>ネン</t>
    </rPh>
    <phoneticPr fontId="36"/>
  </si>
  <si>
    <t>東伯郡</t>
  </si>
  <si>
    <t>福山</t>
    <rPh sb="0" eb="2">
      <t>フクヤマ</t>
    </rPh>
    <phoneticPr fontId="36"/>
  </si>
  <si>
    <t>17年</t>
    <rPh sb="2" eb="3">
      <t>ネン</t>
    </rPh>
    <phoneticPr fontId="36"/>
  </si>
  <si>
    <t>65歳以上</t>
  </si>
  <si>
    <t>北谷地区</t>
    <rPh sb="0" eb="2">
      <t>キタダニ</t>
    </rPh>
    <rPh sb="2" eb="4">
      <t>チク</t>
    </rPh>
    <phoneticPr fontId="36"/>
  </si>
  <si>
    <t>　総数</t>
    <phoneticPr fontId="36"/>
  </si>
  <si>
    <t>平成18年</t>
    <phoneticPr fontId="36"/>
  </si>
  <si>
    <t>自　然</t>
    <rPh sb="0" eb="1">
      <t>ジ</t>
    </rPh>
    <rPh sb="2" eb="3">
      <t>ゼン</t>
    </rPh>
    <phoneticPr fontId="36"/>
  </si>
  <si>
    <t>　0.3-0.5ha</t>
    <phoneticPr fontId="36"/>
  </si>
  <si>
    <t>上北条地区</t>
    <rPh sb="0" eb="1">
      <t>カミ</t>
    </rPh>
    <rPh sb="1" eb="3">
      <t>ホウジョウ</t>
    </rPh>
    <rPh sb="3" eb="5">
      <t>チク</t>
    </rPh>
    <phoneticPr fontId="36"/>
  </si>
  <si>
    <t>　　うち果樹園</t>
    <phoneticPr fontId="36"/>
  </si>
  <si>
    <t>　公務（他に分類されないもの）</t>
    <rPh sb="4" eb="5">
      <t>タ</t>
    </rPh>
    <rPh sb="6" eb="8">
      <t>ブンルイ</t>
    </rPh>
    <phoneticPr fontId="36"/>
  </si>
  <si>
    <t>若 桜 町</t>
    <rPh sb="0" eb="3">
      <t>わかさ</t>
    </rPh>
    <rPh sb="4" eb="5">
      <t>ちょう</t>
    </rPh>
    <phoneticPr fontId="37" type="Hiragana" alignment="distributed"/>
  </si>
  <si>
    <t>大 山 町</t>
    <rPh sb="0" eb="3">
      <t>だいせん</t>
    </rPh>
    <rPh sb="4" eb="5">
      <t>ちょう</t>
    </rPh>
    <phoneticPr fontId="37" type="Hiragana" alignment="distributed"/>
  </si>
  <si>
    <t>単位：人</t>
    <phoneticPr fontId="36"/>
  </si>
  <si>
    <t>自然増</t>
  </si>
  <si>
    <t>灘手地区</t>
    <rPh sb="0" eb="1">
      <t>ナダ</t>
    </rPh>
    <rPh sb="1" eb="2">
      <t>テ</t>
    </rPh>
    <rPh sb="2" eb="4">
      <t>チク</t>
    </rPh>
    <phoneticPr fontId="36"/>
  </si>
  <si>
    <t>平成22年国勢調査による倉吉市の町別人口・世帯数（３）</t>
    <rPh sb="0" eb="2">
      <t>ヘイセイ</t>
    </rPh>
    <rPh sb="4" eb="5">
      <t>ネン</t>
    </rPh>
    <rPh sb="5" eb="7">
      <t>コクセイ</t>
    </rPh>
    <rPh sb="7" eb="9">
      <t>チョウサ</t>
    </rPh>
    <rPh sb="12" eb="15">
      <t>クラヨシシ</t>
    </rPh>
    <rPh sb="16" eb="17">
      <t>チョウ</t>
    </rPh>
    <rPh sb="17" eb="18">
      <t>ベツ</t>
    </rPh>
    <rPh sb="18" eb="20">
      <t>ジンコウ</t>
    </rPh>
    <rPh sb="21" eb="23">
      <t>セタイ</t>
    </rPh>
    <rPh sb="23" eb="24">
      <t>スウ</t>
    </rPh>
    <phoneticPr fontId="36"/>
  </si>
  <si>
    <t>　卸・小売業、（飲食店）</t>
    <rPh sb="10" eb="11">
      <t>ミセ</t>
    </rPh>
    <phoneticPr fontId="36"/>
  </si>
  <si>
    <t>世帯数</t>
    <rPh sb="0" eb="2">
      <t>セタイ</t>
    </rPh>
    <rPh sb="2" eb="3">
      <t>スウ</t>
    </rPh>
    <phoneticPr fontId="36"/>
  </si>
  <si>
    <t>昭和55年</t>
  </si>
  <si>
    <t>野添・小泉</t>
    <rPh sb="0" eb="2">
      <t>ノゾエ</t>
    </rPh>
    <phoneticPr fontId="36"/>
  </si>
  <si>
    <t>8月</t>
  </si>
  <si>
    <t>15年</t>
    <rPh sb="2" eb="3">
      <t>ネン</t>
    </rPh>
    <phoneticPr fontId="36"/>
  </si>
  <si>
    <t>　樹園地</t>
    <phoneticPr fontId="36"/>
  </si>
  <si>
    <t>住民基本台帳による地区別世帯数推移（各年1月1日現在）</t>
    <rPh sb="0" eb="2">
      <t>ジュウミン</t>
    </rPh>
    <rPh sb="2" eb="4">
      <t>キホン</t>
    </rPh>
    <rPh sb="4" eb="6">
      <t>ダイチョウ</t>
    </rPh>
    <rPh sb="9" eb="11">
      <t>チク</t>
    </rPh>
    <rPh sb="11" eb="12">
      <t>ベツ</t>
    </rPh>
    <rPh sb="12" eb="15">
      <t>セタイスウ</t>
    </rPh>
    <rPh sb="15" eb="17">
      <t>スイイ</t>
    </rPh>
    <rPh sb="18" eb="19">
      <t>カク</t>
    </rPh>
    <rPh sb="19" eb="20">
      <t>ネン</t>
    </rPh>
    <rPh sb="21" eb="22">
      <t>ガツ</t>
    </rPh>
    <rPh sb="23" eb="24">
      <t>ニチ</t>
    </rPh>
    <rPh sb="24" eb="26">
      <t>ゲンザイ</t>
    </rPh>
    <phoneticPr fontId="36"/>
  </si>
  <si>
    <t>平成23年</t>
    <rPh sb="0" eb="2">
      <t>ヘイセイ</t>
    </rPh>
    <rPh sb="4" eb="5">
      <t>ネン</t>
    </rPh>
    <phoneticPr fontId="36"/>
  </si>
  <si>
    <t>関金宿</t>
    <rPh sb="0" eb="3">
      <t>セキガネシュク</t>
    </rPh>
    <phoneticPr fontId="36"/>
  </si>
  <si>
    <t>人　　口　</t>
    <rPh sb="0" eb="1">
      <t>ヒト</t>
    </rPh>
    <rPh sb="3" eb="4">
      <t>クチ</t>
    </rPh>
    <phoneticPr fontId="36"/>
  </si>
  <si>
    <t>死亡率</t>
  </si>
  <si>
    <t>超過率</t>
  </si>
  <si>
    <t>産業大分類別従業者数</t>
    <rPh sb="0" eb="2">
      <t>サンギョウ</t>
    </rPh>
    <rPh sb="2" eb="5">
      <t>ダイブンルイ</t>
    </rPh>
    <rPh sb="5" eb="6">
      <t>ベツ</t>
    </rPh>
    <rPh sb="6" eb="9">
      <t>ジュウギョウシャ</t>
    </rPh>
    <rPh sb="9" eb="10">
      <t>スウ</t>
    </rPh>
    <phoneticPr fontId="36"/>
  </si>
  <si>
    <t>（羽合町）</t>
    <phoneticPr fontId="36"/>
  </si>
  <si>
    <t>死　亡</t>
    <phoneticPr fontId="36"/>
  </si>
  <si>
    <t>　田</t>
    <phoneticPr fontId="36"/>
  </si>
  <si>
    <t>北栄町</t>
    <rPh sb="0" eb="2">
      <t>ホクエイ</t>
    </rPh>
    <rPh sb="2" eb="3">
      <t>チョウ</t>
    </rPh>
    <phoneticPr fontId="36"/>
  </si>
  <si>
    <t>中河原</t>
    <rPh sb="0" eb="3">
      <t>ナカガワラ</t>
    </rPh>
    <phoneticPr fontId="36"/>
  </si>
  <si>
    <t>　　うちその他</t>
    <phoneticPr fontId="36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</si>
  <si>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6"/>
  </si>
  <si>
    <t>11年</t>
    <rPh sb="2" eb="3">
      <t>ネン</t>
    </rPh>
    <phoneticPr fontId="36"/>
  </si>
  <si>
    <t>　医療・福祉</t>
    <rPh sb="1" eb="3">
      <t>イリョウ</t>
    </rPh>
    <rPh sb="4" eb="6">
      <t>フクシ</t>
    </rPh>
    <phoneticPr fontId="36"/>
  </si>
  <si>
    <t>椋波</t>
    <rPh sb="0" eb="2">
      <t>モクナミ</t>
    </rPh>
    <phoneticPr fontId="36"/>
  </si>
  <si>
    <t>23年</t>
    <rPh sb="2" eb="3">
      <t>ネン</t>
    </rPh>
    <phoneticPr fontId="36"/>
  </si>
  <si>
    <t>転　　入</t>
  </si>
  <si>
    <t>サービス業（他に分類されないもの）</t>
    <rPh sb="6" eb="7">
      <t>タ</t>
    </rPh>
    <rPh sb="8" eb="10">
      <t>ブンルイ</t>
    </rPh>
    <phoneticPr fontId="36"/>
  </si>
  <si>
    <t>平成16年</t>
    <rPh sb="0" eb="2">
      <t>ヘイセイ</t>
    </rPh>
    <rPh sb="4" eb="5">
      <t>ネン</t>
    </rPh>
    <phoneticPr fontId="36"/>
  </si>
  <si>
    <t>　2.0-2.5ha</t>
    <phoneticPr fontId="36"/>
  </si>
  <si>
    <t>平成11年</t>
    <rPh sb="0" eb="2">
      <t>ヘイセイ</t>
    </rPh>
    <rPh sb="4" eb="5">
      <t>ネン</t>
    </rPh>
    <phoneticPr fontId="36"/>
  </si>
  <si>
    <t>8年</t>
    <rPh sb="1" eb="2">
      <t>ネン</t>
    </rPh>
    <phoneticPr fontId="36"/>
  </si>
  <si>
    <t>立見</t>
    <rPh sb="0" eb="2">
      <t>タテミ</t>
    </rPh>
    <phoneticPr fontId="36"/>
  </si>
  <si>
    <t>H12
｜
H17</t>
    <phoneticPr fontId="36"/>
  </si>
  <si>
    <t>倉吉市</t>
    <phoneticPr fontId="36"/>
  </si>
  <si>
    <t>日 野 町</t>
    <rPh sb="0" eb="3">
      <t>ひの</t>
    </rPh>
    <rPh sb="4" eb="5">
      <t>ちょう</t>
    </rPh>
    <phoneticPr fontId="37" type="Hiragana" alignment="distributed"/>
  </si>
  <si>
    <t>不動産業</t>
  </si>
  <si>
    <t>１　農家人口</t>
  </si>
  <si>
    <t>人口総数</t>
    <rPh sb="0" eb="2">
      <t>ジンコウ</t>
    </rPh>
    <rPh sb="2" eb="4">
      <t>ソウスウ</t>
    </rPh>
    <phoneticPr fontId="36"/>
  </si>
  <si>
    <t>明倫地区</t>
    <rPh sb="0" eb="2">
      <t>メイリン</t>
    </rPh>
    <rPh sb="2" eb="4">
      <t>チク</t>
    </rPh>
    <phoneticPr fontId="36"/>
  </si>
  <si>
    <t>昭和53年</t>
  </si>
  <si>
    <t>平成２２年</t>
    <rPh sb="0" eb="2">
      <t>ヘイセイ</t>
    </rPh>
    <rPh sb="4" eb="5">
      <t>ネン</t>
    </rPh>
    <phoneticPr fontId="36"/>
  </si>
  <si>
    <t>出生率</t>
  </si>
  <si>
    <t>明倫</t>
  </si>
  <si>
    <t>大鳥居</t>
    <rPh sb="0" eb="3">
      <t>オオトリイ</t>
    </rPh>
    <phoneticPr fontId="36"/>
  </si>
  <si>
    <t xml:space="preserve">  （２）専業農家</t>
    <rPh sb="5" eb="7">
      <t>センギョウ</t>
    </rPh>
    <rPh sb="7" eb="9">
      <t>ノウカ</t>
    </rPh>
    <phoneticPr fontId="36"/>
  </si>
  <si>
    <t>構成比％</t>
    <rPh sb="0" eb="3">
      <t>コウセイヒ</t>
    </rPh>
    <phoneticPr fontId="36"/>
  </si>
  <si>
    <t>　</t>
    <phoneticPr fontId="36"/>
  </si>
  <si>
    <t>生田</t>
    <rPh sb="0" eb="2">
      <t>イクタ</t>
    </rPh>
    <phoneticPr fontId="36"/>
  </si>
  <si>
    <t>蔵内</t>
    <rPh sb="0" eb="2">
      <t>クラウチ</t>
    </rPh>
    <phoneticPr fontId="36"/>
  </si>
  <si>
    <t>昭和55年</t>
    <rPh sb="0" eb="2">
      <t>ショウワ</t>
    </rPh>
    <rPh sb="4" eb="5">
      <t>ネン</t>
    </rPh>
    <phoneticPr fontId="36"/>
  </si>
  <si>
    <t>　電気・ガス･ 熱供給・水道業</t>
    <rPh sb="9" eb="11">
      <t>キョウキュウ</t>
    </rPh>
    <phoneticPr fontId="36"/>
  </si>
  <si>
    <t>社会増</t>
  </si>
  <si>
    <t>岡</t>
    <rPh sb="0" eb="1">
      <t>オカ</t>
    </rPh>
    <phoneticPr fontId="36"/>
  </si>
  <si>
    <t>（倉吉市）</t>
    <rPh sb="1" eb="4">
      <t>クラヨシシ</t>
    </rPh>
    <phoneticPr fontId="36"/>
  </si>
  <si>
    <t>　鉱業</t>
    <phoneticPr fontId="36"/>
  </si>
  <si>
    <t>　総農家戸数</t>
    <phoneticPr fontId="36"/>
  </si>
  <si>
    <t>⑥</t>
    <phoneticPr fontId="36"/>
  </si>
  <si>
    <t>般若</t>
    <rPh sb="0" eb="2">
      <t>ハンニャ</t>
    </rPh>
    <phoneticPr fontId="36"/>
  </si>
  <si>
    <t>　第１次産業人口数</t>
    <phoneticPr fontId="36"/>
  </si>
  <si>
    <t>15歳未満</t>
  </si>
  <si>
    <t>　第２次産業人口比率</t>
    <phoneticPr fontId="36"/>
  </si>
  <si>
    <t>総数</t>
    <rPh sb="0" eb="2">
      <t>ソウスウ</t>
    </rPh>
    <phoneticPr fontId="36"/>
  </si>
  <si>
    <t>泰久寺</t>
    <rPh sb="0" eb="3">
      <t>タイキュウジ</t>
    </rPh>
    <phoneticPr fontId="36"/>
  </si>
  <si>
    <t>区分</t>
    <phoneticPr fontId="36"/>
  </si>
  <si>
    <t>平成１７年</t>
    <rPh sb="0" eb="2">
      <t>ヘイセイ</t>
    </rPh>
    <rPh sb="4" eb="5">
      <t>ネン</t>
    </rPh>
    <phoneticPr fontId="36"/>
  </si>
  <si>
    <t>鳥取市</t>
  </si>
  <si>
    <t>　第２次産業人口数</t>
    <phoneticPr fontId="36"/>
  </si>
  <si>
    <t>(実数)</t>
  </si>
  <si>
    <t>　農業</t>
    <phoneticPr fontId="36"/>
  </si>
  <si>
    <t>岩 美 町</t>
    <rPh sb="0" eb="3">
      <t>いわみ</t>
    </rPh>
    <rPh sb="4" eb="5">
      <t>ちょう</t>
    </rPh>
    <phoneticPr fontId="37" type="Hiragana" alignment="distributed"/>
  </si>
  <si>
    <t>　製造業</t>
    <phoneticPr fontId="36"/>
  </si>
  <si>
    <t>今西</t>
    <rPh sb="0" eb="2">
      <t>イマニシ</t>
    </rPh>
    <phoneticPr fontId="36"/>
  </si>
  <si>
    <t>丸山町</t>
    <rPh sb="0" eb="3">
      <t>マルヤマチョウ</t>
    </rPh>
    <phoneticPr fontId="36"/>
  </si>
  <si>
    <t>総世帯数</t>
    <rPh sb="0" eb="1">
      <t>ソウ</t>
    </rPh>
    <rPh sb="1" eb="4">
      <t>セタイスウ</t>
    </rPh>
    <phoneticPr fontId="36"/>
  </si>
  <si>
    <t>上井地区</t>
    <rPh sb="0" eb="2">
      <t>アゲイ</t>
    </rPh>
    <rPh sb="2" eb="4">
      <t>チク</t>
    </rPh>
    <phoneticPr fontId="36"/>
  </si>
  <si>
    <t>昭和45年</t>
    <rPh sb="0" eb="2">
      <t>ショウワ</t>
    </rPh>
    <rPh sb="4" eb="5">
      <t>ネン</t>
    </rPh>
    <phoneticPr fontId="36"/>
  </si>
  <si>
    <t>５年間の増減率</t>
    <phoneticPr fontId="36"/>
  </si>
  <si>
    <t>西郷地区</t>
    <rPh sb="0" eb="2">
      <t>ニシゴウ</t>
    </rPh>
    <rPh sb="2" eb="4">
      <t>チク</t>
    </rPh>
    <phoneticPr fontId="36"/>
  </si>
  <si>
    <t>（北条町）</t>
    <phoneticPr fontId="36"/>
  </si>
  <si>
    <t>　専業農家</t>
    <phoneticPr fontId="36"/>
  </si>
  <si>
    <t>14年</t>
    <rPh sb="2" eb="3">
      <t>ネン</t>
    </rPh>
    <phoneticPr fontId="36"/>
  </si>
  <si>
    <t>(構成比)</t>
  </si>
  <si>
    <t>昭和61年</t>
  </si>
  <si>
    <t>倉吉市</t>
  </si>
  <si>
    <t>うち 女</t>
  </si>
  <si>
    <t>単位：所</t>
    <rPh sb="0" eb="2">
      <t>タンイ</t>
    </rPh>
    <rPh sb="3" eb="4">
      <t>ショ</t>
    </rPh>
    <phoneticPr fontId="36"/>
  </si>
  <si>
    <t>計</t>
    <rPh sb="0" eb="1">
      <t>ケイ</t>
    </rPh>
    <phoneticPr fontId="36"/>
  </si>
  <si>
    <t>総　数</t>
    <rPh sb="0" eb="1">
      <t>フサ</t>
    </rPh>
    <rPh sb="2" eb="3">
      <t>カズ</t>
    </rPh>
    <phoneticPr fontId="36"/>
  </si>
  <si>
    <t>社　　会　　動　　態</t>
    <rPh sb="0" eb="1">
      <t>シャ</t>
    </rPh>
    <rPh sb="3" eb="4">
      <t>カイ</t>
    </rPh>
    <rPh sb="6" eb="7">
      <t>ドウ</t>
    </rPh>
    <rPh sb="9" eb="10">
      <t>タイ</t>
    </rPh>
    <phoneticPr fontId="36"/>
  </si>
  <si>
    <t>出　生</t>
    <phoneticPr fontId="36"/>
  </si>
  <si>
    <t>下大江</t>
    <rPh sb="0" eb="3">
      <t>シモオオエ</t>
    </rPh>
    <phoneticPr fontId="36"/>
  </si>
  <si>
    <t>昭和</t>
    <rPh sb="0" eb="2">
      <t>ショウワ</t>
    </rPh>
    <phoneticPr fontId="36"/>
  </si>
  <si>
    <t>50年</t>
    <rPh sb="2" eb="3">
      <t>ネン</t>
    </rPh>
    <phoneticPr fontId="36"/>
  </si>
  <si>
    <t>日吉津村</t>
    <rPh sb="0" eb="3">
      <t>ひえづ</t>
    </rPh>
    <rPh sb="3" eb="4">
      <t>そん</t>
    </rPh>
    <phoneticPr fontId="37" type="Hiragana" alignment="distributed"/>
  </si>
  <si>
    <t>18年</t>
    <rPh sb="2" eb="3">
      <t>ネン</t>
    </rPh>
    <phoneticPr fontId="36"/>
  </si>
  <si>
    <t>建設業</t>
  </si>
  <si>
    <t>広瀬</t>
    <rPh sb="0" eb="2">
      <t>ヒロセ</t>
    </rPh>
    <phoneticPr fontId="36"/>
  </si>
  <si>
    <t>　飲食店・宿泊業</t>
    <rPh sb="5" eb="7">
      <t>シュクハク</t>
    </rPh>
    <rPh sb="7" eb="8">
      <t>ギョウ</t>
    </rPh>
    <phoneticPr fontId="36"/>
  </si>
  <si>
    <t>平成2年</t>
    <phoneticPr fontId="36"/>
  </si>
  <si>
    <t>高城地区</t>
    <rPh sb="0" eb="2">
      <t>タカシロ</t>
    </rPh>
    <rPh sb="2" eb="4">
      <t>チク</t>
    </rPh>
    <phoneticPr fontId="36"/>
  </si>
  <si>
    <t>上井</t>
  </si>
  <si>
    <t>長坂町</t>
    <rPh sb="0" eb="3">
      <t>ナガサカチョウ</t>
    </rPh>
    <phoneticPr fontId="36"/>
  </si>
  <si>
    <t>③</t>
    <phoneticPr fontId="36"/>
  </si>
  <si>
    <t>H17
｜
H22</t>
    <phoneticPr fontId="36"/>
  </si>
  <si>
    <t>昭和50年</t>
    <rPh sb="0" eb="2">
      <t>ショウワ</t>
    </rPh>
    <rPh sb="4" eb="5">
      <t>ネン</t>
    </rPh>
    <phoneticPr fontId="36"/>
  </si>
  <si>
    <t>　不動産業</t>
    <phoneticPr fontId="36"/>
  </si>
  <si>
    <t>自　然　動　態</t>
    <phoneticPr fontId="36"/>
  </si>
  <si>
    <t>高城</t>
  </si>
  <si>
    <t>　完全失業率 (%)  (c)/(ａ)</t>
    <phoneticPr fontId="36"/>
  </si>
  <si>
    <t>平成22年</t>
    <rPh sb="0" eb="2">
      <t>ヘイセイ</t>
    </rPh>
    <rPh sb="4" eb="5">
      <t>ネン</t>
    </rPh>
    <phoneticPr fontId="36"/>
  </si>
  <si>
    <t>婚姻</t>
  </si>
  <si>
    <t>高城地区</t>
    <rPh sb="0" eb="2">
      <t>タカジョウ</t>
    </rPh>
    <rPh sb="2" eb="4">
      <t>チク</t>
    </rPh>
    <phoneticPr fontId="36"/>
  </si>
  <si>
    <t>⑯</t>
    <phoneticPr fontId="36"/>
  </si>
  <si>
    <t>　労働力率 (%)  (a)/(e)</t>
    <phoneticPr fontId="36"/>
  </si>
  <si>
    <t>平成7年</t>
    <phoneticPr fontId="36"/>
  </si>
  <si>
    <t>（赤崎町）</t>
    <phoneticPr fontId="36"/>
  </si>
  <si>
    <t>平成17年</t>
    <rPh sb="0" eb="2">
      <t>ヘイセイ</t>
    </rPh>
    <rPh sb="4" eb="5">
      <t>ネン</t>
    </rPh>
    <phoneticPr fontId="36"/>
  </si>
  <si>
    <t>製造業</t>
  </si>
  <si>
    <t>国勢調査による経済活動人口の推移</t>
    <rPh sb="0" eb="2">
      <t>コクセイ</t>
    </rPh>
    <rPh sb="2" eb="4">
      <t>チョウサ</t>
    </rPh>
    <rPh sb="7" eb="9">
      <t>ケイザイ</t>
    </rPh>
    <rPh sb="9" eb="11">
      <t>カツドウ</t>
    </rPh>
    <rPh sb="11" eb="13">
      <t>ジンコウ</t>
    </rPh>
    <rPh sb="14" eb="16">
      <t>スイイ</t>
    </rPh>
    <phoneticPr fontId="36"/>
  </si>
  <si>
    <t>平成24年</t>
    <rPh sb="0" eb="2">
      <t>ヘイセイ</t>
    </rPh>
    <rPh sb="4" eb="5">
      <t>ネン</t>
    </rPh>
    <phoneticPr fontId="36"/>
  </si>
  <si>
    <t>社</t>
  </si>
  <si>
    <t>地  区</t>
    <rPh sb="0" eb="1">
      <t>チ</t>
    </rPh>
    <rPh sb="3" eb="4">
      <t>ク</t>
    </rPh>
    <phoneticPr fontId="36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</si>
  <si>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6"/>
  </si>
  <si>
    <t>合　　　計</t>
    <phoneticPr fontId="36"/>
  </si>
  <si>
    <t>うち県外</t>
    <rPh sb="2" eb="4">
      <t>ケンガイ</t>
    </rPh>
    <phoneticPr fontId="36"/>
  </si>
  <si>
    <t>出生</t>
  </si>
  <si>
    <t>死亡</t>
  </si>
  <si>
    <t>西郷</t>
  </si>
  <si>
    <t>電気・ｶﾞｽ・熱供給・水道業</t>
  </si>
  <si>
    <t>　第３次産業人口比率</t>
    <phoneticPr fontId="36"/>
  </si>
  <si>
    <t>55年</t>
    <rPh sb="2" eb="3">
      <t>ネン</t>
    </rPh>
    <phoneticPr fontId="36"/>
  </si>
  <si>
    <t>鳥 取 市</t>
    <rPh sb="0" eb="3">
      <t>とっとり</t>
    </rPh>
    <rPh sb="4" eb="5">
      <t>し</t>
    </rPh>
    <phoneticPr fontId="37" type="Hiragana" alignment="distributed"/>
  </si>
  <si>
    <t>⑮</t>
    <phoneticPr fontId="36"/>
  </si>
  <si>
    <t>産業大分類別事業所数</t>
    <phoneticPr fontId="36"/>
  </si>
  <si>
    <t>関金地区</t>
    <rPh sb="0" eb="2">
      <t>セキガネ</t>
    </rPh>
    <rPh sb="2" eb="4">
      <t>チク</t>
    </rPh>
    <phoneticPr fontId="36"/>
  </si>
  <si>
    <t>大宮</t>
    <rPh sb="0" eb="2">
      <t>オオミヤ</t>
    </rPh>
    <phoneticPr fontId="36"/>
  </si>
  <si>
    <t>第３次産業</t>
  </si>
  <si>
    <t>富海</t>
    <rPh sb="0" eb="2">
      <t>トドミ</t>
    </rPh>
    <phoneticPr fontId="36"/>
  </si>
  <si>
    <t>　農家一戸当面積</t>
    <phoneticPr fontId="36"/>
  </si>
  <si>
    <t xml:space="preserve">  （１）農家総数</t>
    <rPh sb="5" eb="7">
      <t>ノウカ</t>
    </rPh>
    <rPh sb="7" eb="9">
      <t>ソウスウ</t>
    </rPh>
    <phoneticPr fontId="36"/>
  </si>
  <si>
    <t>10月</t>
  </si>
  <si>
    <t>小鴨</t>
    <rPh sb="0" eb="2">
      <t>オガモ</t>
    </rPh>
    <phoneticPr fontId="36"/>
  </si>
  <si>
    <t>　畑</t>
    <phoneticPr fontId="36"/>
  </si>
  <si>
    <t>複合サービス事業</t>
    <rPh sb="0" eb="2">
      <t>フクゴウ</t>
    </rPh>
    <rPh sb="6" eb="7">
      <t>ジ</t>
    </rPh>
    <phoneticPr fontId="36"/>
  </si>
  <si>
    <t>　1.5-2.0ha</t>
    <phoneticPr fontId="36"/>
  </si>
  <si>
    <t>区分</t>
  </si>
  <si>
    <t>安歩</t>
    <rPh sb="0" eb="2">
      <t>アブ</t>
    </rPh>
    <phoneticPr fontId="36"/>
  </si>
  <si>
    <t>　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36"/>
  </si>
  <si>
    <t>15～64歳</t>
  </si>
  <si>
    <t>　労働力人口(a)=(b)+(c)</t>
    <phoneticPr fontId="36"/>
  </si>
  <si>
    <t>（大栄町）</t>
    <phoneticPr fontId="36"/>
  </si>
  <si>
    <t>西倉吉町</t>
    <rPh sb="0" eb="4">
      <t>ニシクラヨシチョウ</t>
    </rPh>
    <phoneticPr fontId="36"/>
  </si>
  <si>
    <t>22年</t>
    <phoneticPr fontId="36"/>
  </si>
  <si>
    <t>　総経営耕地総面積</t>
    <rPh sb="6" eb="7">
      <t>ソウ</t>
    </rPh>
    <phoneticPr fontId="36"/>
  </si>
  <si>
    <t>（東伯町）</t>
    <phoneticPr fontId="36"/>
  </si>
  <si>
    <t>南 部 町</t>
    <rPh sb="0" eb="3">
      <t>なんぶ</t>
    </rPh>
    <rPh sb="4" eb="5">
      <t>ちょう</t>
    </rPh>
    <phoneticPr fontId="37" type="Hiragana" alignment="distributed"/>
  </si>
  <si>
    <t>構成比％</t>
  </si>
  <si>
    <t>平成25年</t>
    <rPh sb="0" eb="2">
      <t>ヘイセイ</t>
    </rPh>
    <rPh sb="4" eb="5">
      <t>ネン</t>
    </rPh>
    <phoneticPr fontId="36"/>
  </si>
  <si>
    <t>26年</t>
    <rPh sb="2" eb="3">
      <t>ネン</t>
    </rPh>
    <phoneticPr fontId="36"/>
  </si>
  <si>
    <t>1)</t>
  </si>
  <si>
    <t>1)</t>
    <phoneticPr fontId="36"/>
  </si>
  <si>
    <t>2)</t>
    <phoneticPr fontId="36"/>
  </si>
  <si>
    <t>「国勢調査」　総務省、鳥取県統計課</t>
    <rPh sb="1" eb="3">
      <t>コクセイ</t>
    </rPh>
    <rPh sb="3" eb="5">
      <t>チョウサ</t>
    </rPh>
    <rPh sb="7" eb="10">
      <t>ソウムショウ</t>
    </rPh>
    <rPh sb="11" eb="14">
      <t>トットリケン</t>
    </rPh>
    <rPh sb="14" eb="17">
      <t>トウケイカ</t>
    </rPh>
    <phoneticPr fontId="36"/>
  </si>
  <si>
    <t>東部地区 1)</t>
    <rPh sb="0" eb="2">
      <t>トウブ</t>
    </rPh>
    <rPh sb="2" eb="4">
      <t>チク</t>
    </rPh>
    <phoneticPr fontId="36"/>
  </si>
  <si>
    <t>中部地区 2)</t>
    <rPh sb="0" eb="2">
      <t>チュウブ</t>
    </rPh>
    <rPh sb="2" eb="4">
      <t>チク</t>
    </rPh>
    <phoneticPr fontId="37"/>
  </si>
  <si>
    <t>西部地区 3)</t>
    <rPh sb="0" eb="2">
      <t>セイブ</t>
    </rPh>
    <rPh sb="2" eb="4">
      <t>チク</t>
    </rPh>
    <phoneticPr fontId="37"/>
  </si>
  <si>
    <t>①平成17年以前の数値には、旧関金町を含まない。旧関金町の人口推移は、別表に記載。</t>
    <rPh sb="1" eb="3">
      <t>ヘイセイ</t>
    </rPh>
    <rPh sb="5" eb="6">
      <t>ネン</t>
    </rPh>
    <rPh sb="6" eb="8">
      <t>イゼン</t>
    </rPh>
    <rPh sb="9" eb="11">
      <t>スウチ</t>
    </rPh>
    <rPh sb="14" eb="15">
      <t>キュウ</t>
    </rPh>
    <rPh sb="15" eb="17">
      <t>セキガネ</t>
    </rPh>
    <rPh sb="17" eb="18">
      <t>チョウ</t>
    </rPh>
    <rPh sb="19" eb="20">
      <t>フク</t>
    </rPh>
    <rPh sb="24" eb="25">
      <t>キュウ</t>
    </rPh>
    <rPh sb="25" eb="27">
      <t>セキガネ</t>
    </rPh>
    <rPh sb="27" eb="28">
      <t>チョウ</t>
    </rPh>
    <rPh sb="29" eb="31">
      <t>ジンコウ</t>
    </rPh>
    <rPh sb="31" eb="33">
      <t>スイイ</t>
    </rPh>
    <rPh sb="35" eb="36">
      <t>ベツ</t>
    </rPh>
    <rPh sb="36" eb="37">
      <t>ヒョウ</t>
    </rPh>
    <rPh sb="38" eb="40">
      <t>キサイ</t>
    </rPh>
    <phoneticPr fontId="36"/>
  </si>
  <si>
    <t>②平成25年以降の外国人の人口は、住民基本台帳法の改正により各地区人口に含む。</t>
    <rPh sb="1" eb="3">
      <t>ヘイセイ</t>
    </rPh>
    <rPh sb="5" eb="6">
      <t>ネン</t>
    </rPh>
    <rPh sb="6" eb="8">
      <t>イコウ</t>
    </rPh>
    <rPh sb="9" eb="12">
      <t>ガイコクジン</t>
    </rPh>
    <rPh sb="13" eb="15">
      <t>ジンコウ</t>
    </rPh>
    <rPh sb="17" eb="19">
      <t>ジュウミン</t>
    </rPh>
    <rPh sb="19" eb="21">
      <t>キホン</t>
    </rPh>
    <rPh sb="21" eb="23">
      <t>ダイチョウ</t>
    </rPh>
    <rPh sb="23" eb="24">
      <t>ホウ</t>
    </rPh>
    <rPh sb="25" eb="27">
      <t>カイセイ</t>
    </rPh>
    <rPh sb="30" eb="33">
      <t>カクチク</t>
    </rPh>
    <rPh sb="33" eb="35">
      <t>ジンコウ</t>
    </rPh>
    <rPh sb="36" eb="37">
      <t>フク</t>
    </rPh>
    <phoneticPr fontId="36"/>
  </si>
  <si>
    <t>①平成17年以前の数値には、旧関金町を含まない。旧関金町の人口推移は、別表に記載。</t>
    <rPh sb="1" eb="3">
      <t>ヘイセイ</t>
    </rPh>
    <rPh sb="5" eb="6">
      <t>ネン</t>
    </rPh>
    <rPh sb="6" eb="8">
      <t>イゼン</t>
    </rPh>
    <rPh sb="9" eb="11">
      <t>スウチ</t>
    </rPh>
    <rPh sb="14" eb="15">
      <t>キュウ</t>
    </rPh>
    <rPh sb="15" eb="17">
      <t>セキガネ</t>
    </rPh>
    <rPh sb="17" eb="18">
      <t>チョウ</t>
    </rPh>
    <rPh sb="19" eb="20">
      <t>フク</t>
    </rPh>
    <rPh sb="24" eb="25">
      <t>キュウ</t>
    </rPh>
    <phoneticPr fontId="36"/>
  </si>
  <si>
    <t>②平成25年以降の外国人世帯は、住民基本台帳法の改正により各地区世帯数に含む。</t>
    <rPh sb="1" eb="3">
      <t>ヘイセイ</t>
    </rPh>
    <rPh sb="5" eb="6">
      <t>ネン</t>
    </rPh>
    <rPh sb="6" eb="8">
      <t>イコウ</t>
    </rPh>
    <rPh sb="9" eb="12">
      <t>ガイコクジン</t>
    </rPh>
    <rPh sb="12" eb="14">
      <t>セタイ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カイセイ</t>
    </rPh>
    <rPh sb="29" eb="32">
      <t>カクチク</t>
    </rPh>
    <rPh sb="32" eb="35">
      <t>セタイスウ</t>
    </rPh>
    <rPh sb="36" eb="37">
      <t>フク</t>
    </rPh>
    <phoneticPr fontId="36"/>
  </si>
  <si>
    <t>増減率</t>
    <rPh sb="1" eb="2">
      <t>ゲン</t>
    </rPh>
    <phoneticPr fontId="36"/>
  </si>
  <si>
    <t>農林業センサスによる地区別農家人口（総数）</t>
    <rPh sb="0" eb="3">
      <t>ノウリンギョウ</t>
    </rPh>
    <phoneticPr fontId="36"/>
  </si>
  <si>
    <t>農林業センサスによる地区別農家数</t>
    <rPh sb="0" eb="3">
      <t>ノウリンギョウ</t>
    </rPh>
    <rPh sb="10" eb="12">
      <t>チク</t>
    </rPh>
    <rPh sb="12" eb="13">
      <t>ベツ</t>
    </rPh>
    <rPh sb="13" eb="15">
      <t>ノウカ</t>
    </rPh>
    <rPh sb="15" eb="16">
      <t>スウ</t>
    </rPh>
    <phoneticPr fontId="36"/>
  </si>
  <si>
    <t>倉吉市の推計人口及び人口動態【各年1月～12月】</t>
    <rPh sb="0" eb="3">
      <t>クラヨシシ</t>
    </rPh>
    <rPh sb="4" eb="6">
      <t>スイケイ</t>
    </rPh>
    <rPh sb="6" eb="8">
      <t>ジンコウ</t>
    </rPh>
    <rPh sb="8" eb="9">
      <t>オヨ</t>
    </rPh>
    <rPh sb="10" eb="12">
      <t>ジンコウ</t>
    </rPh>
    <rPh sb="12" eb="14">
      <t>ドウタイ</t>
    </rPh>
    <rPh sb="15" eb="16">
      <t>カク</t>
    </rPh>
    <rPh sb="16" eb="17">
      <t>ネン</t>
    </rPh>
    <rPh sb="18" eb="19">
      <t>ガツ</t>
    </rPh>
    <rPh sb="22" eb="23">
      <t>ガツ</t>
    </rPh>
    <phoneticPr fontId="36"/>
  </si>
  <si>
    <t>5）人口密度の算出に用いた面積は、国土交通省国土地理院「平成２２年全国都道府県市区町村別面積調」による。</t>
    <phoneticPr fontId="36"/>
  </si>
  <si>
    <t>3）西部地区…米子市、境港市、日吉津村、大山町、南部町、伯耆町、日南町、日野町、江府町。</t>
    <phoneticPr fontId="36"/>
  </si>
  <si>
    <t xml:space="preserve">１世帯
当たり
の人員
</t>
    <rPh sb="1" eb="3">
      <t>セタイ</t>
    </rPh>
    <rPh sb="4" eb="5">
      <t>ア</t>
    </rPh>
    <rPh sb="9" eb="11">
      <t>ジンイン</t>
    </rPh>
    <phoneticPr fontId="36"/>
  </si>
  <si>
    <t>4）</t>
    <phoneticPr fontId="36"/>
  </si>
  <si>
    <t>5）</t>
    <phoneticPr fontId="36"/>
  </si>
  <si>
    <t>1）国勢調査の人口</t>
    <phoneticPr fontId="36"/>
  </si>
  <si>
    <t>④社会動態……住居の変更を伴う人口の地域間移動。</t>
    <phoneticPr fontId="36"/>
  </si>
  <si>
    <t>③自然動態……出生及び死亡。</t>
    <phoneticPr fontId="36"/>
  </si>
  <si>
    <t>②人口動態……自然動態及び社会動。</t>
    <phoneticPr fontId="36"/>
  </si>
  <si>
    <t>⑧平成16年以前の数値には、旧関金町を含まない。</t>
    <phoneticPr fontId="36"/>
  </si>
  <si>
    <t>⑦自然増減率……（出生数－死亡数）÷該当年の10月1日現在の推計人口の千分率（パーミル【‰】）。</t>
    <phoneticPr fontId="36"/>
  </si>
  <si>
    <t>⑥死亡率……死亡数÷該当年の10月1日現在の推計人口の千分率（パーミル【‰】）。　</t>
    <phoneticPr fontId="36"/>
  </si>
  <si>
    <t>⑤出生率……出生数÷該当年の10月1日現在の推計人口の千分率（パーミル【‰】）。</t>
    <phoneticPr fontId="36"/>
  </si>
  <si>
    <t>①推計人口……国勢調査人口を基に人口動態の増減による推計をした人口。</t>
    <phoneticPr fontId="36"/>
  </si>
  <si>
    <t>2)</t>
    <phoneticPr fontId="36"/>
  </si>
  <si>
    <t>1)</t>
    <phoneticPr fontId="36"/>
  </si>
  <si>
    <t xml:space="preserve">（1㎢当たり）
</t>
    <rPh sb="3" eb="4">
      <t>ア</t>
    </rPh>
    <phoneticPr fontId="36"/>
  </si>
  <si>
    <t>人口
総数</t>
    <rPh sb="0" eb="2">
      <t>ジンコウ</t>
    </rPh>
    <rPh sb="3" eb="5">
      <t>ソウスウ</t>
    </rPh>
    <phoneticPr fontId="36"/>
  </si>
  <si>
    <t>【 注 】</t>
    <phoneticPr fontId="36"/>
  </si>
  <si>
    <t>【 注 】</t>
    <phoneticPr fontId="36"/>
  </si>
  <si>
    <t>　【資料】　「住民基本台帳」　市民課</t>
    <rPh sb="7" eb="9">
      <t>ジュウミン</t>
    </rPh>
    <rPh sb="9" eb="11">
      <t>キホン</t>
    </rPh>
    <rPh sb="11" eb="13">
      <t>ダイチョウ</t>
    </rPh>
    <rPh sb="15" eb="18">
      <t>シミンカ</t>
    </rPh>
    <phoneticPr fontId="36"/>
  </si>
  <si>
    <t>　　【資料】　「鳥取県人口移動調査結果」　鳥取県統計課</t>
    <rPh sb="8" eb="11">
      <t>トットリケン</t>
    </rPh>
    <rPh sb="11" eb="13">
      <t>ジンコウ</t>
    </rPh>
    <rPh sb="13" eb="15">
      <t>イドウ</t>
    </rPh>
    <rPh sb="15" eb="17">
      <t>チョウサ</t>
    </rPh>
    <rPh sb="17" eb="19">
      <t>ケッカ</t>
    </rPh>
    <rPh sb="21" eb="24">
      <t>トットリケン</t>
    </rPh>
    <rPh sb="24" eb="26">
      <t>トウケイ</t>
    </rPh>
    <rPh sb="26" eb="27">
      <t>カ</t>
    </rPh>
    <phoneticPr fontId="36"/>
  </si>
  <si>
    <t>　【資料】　「国勢調査」　総務省</t>
    <rPh sb="7" eb="9">
      <t>コクセイ</t>
    </rPh>
    <rPh sb="9" eb="11">
      <t>チョウサ</t>
    </rPh>
    <rPh sb="13" eb="15">
      <t>ソウム</t>
    </rPh>
    <rPh sb="15" eb="16">
      <t>ショウ</t>
    </rPh>
    <phoneticPr fontId="36"/>
  </si>
  <si>
    <t>【資料】</t>
    <phoneticPr fontId="36"/>
  </si>
  <si>
    <t>【資料】</t>
    <phoneticPr fontId="36"/>
  </si>
  <si>
    <t>【 注 】</t>
    <phoneticPr fontId="36"/>
  </si>
  <si>
    <t>昭和６０年～平成１７年の数値は、平成２２年１０月１日現在の市町村の境域に基づいて組み替えたもの　（全ての年度の数値に、旧関金町を含む）。</t>
    <phoneticPr fontId="36"/>
  </si>
  <si>
    <t>1）東部地区…鳥取市、岩美町、若桜町、智頭町、八頭町。</t>
    <phoneticPr fontId="36"/>
  </si>
  <si>
    <t>2）中部地区…倉吉市、三朝町、湯梨浜町、琴浦町、北栄町。</t>
    <phoneticPr fontId="36"/>
  </si>
  <si>
    <t>4）１世帯あたりの人員 ＝ 一般世帯の世帯人員÷一般世帯の世帯数。　</t>
    <rPh sb="3" eb="5">
      <t>セタイ</t>
    </rPh>
    <rPh sb="9" eb="11">
      <t>ジンイン</t>
    </rPh>
    <rPh sb="14" eb="16">
      <t>イッパン</t>
    </rPh>
    <rPh sb="16" eb="18">
      <t>セタイ</t>
    </rPh>
    <rPh sb="19" eb="21">
      <t>セタイ</t>
    </rPh>
    <rPh sb="21" eb="23">
      <t>ジンイン</t>
    </rPh>
    <rPh sb="24" eb="26">
      <t>イッパン</t>
    </rPh>
    <rPh sb="26" eb="28">
      <t>セタイ</t>
    </rPh>
    <rPh sb="29" eb="32">
      <t>セタイスウ</t>
    </rPh>
    <phoneticPr fontId="36"/>
  </si>
  <si>
    <t>平成16年までは「鳥取県の人口」、平成17年以降は「鳥取県人口移動調査結果」　鳥取県統計課、市民課</t>
    <phoneticPr fontId="36"/>
  </si>
  <si>
    <t>【資料】　</t>
    <phoneticPr fontId="36"/>
  </si>
  <si>
    <t>平成16年までは「鳥取県の人口」、平成17年以降は「鳥取県人口移動調査結果」　鳥取県統計課</t>
    <phoneticPr fontId="36"/>
  </si>
  <si>
    <t>　複合サービス事業</t>
    <rPh sb="1" eb="3">
      <t>フクゴウ</t>
    </rPh>
    <rPh sb="7" eb="9">
      <t>ジギョウ</t>
    </rPh>
    <phoneticPr fontId="36"/>
  </si>
  <si>
    <r>
      <rPr>
        <sz val="9"/>
        <rFont val="ＭＳ 明朝"/>
        <family val="1"/>
        <charset val="128"/>
      </rPr>
      <t>【資料】</t>
    </r>
    <r>
      <rPr>
        <sz val="9"/>
        <rFont val="ＭＳ Ｐ明朝"/>
        <family val="1"/>
        <charset val="128"/>
      </rPr>
      <t>　「国勢調査」　総務省</t>
    </r>
    <rPh sb="6" eb="8">
      <t>コクセイ</t>
    </rPh>
    <rPh sb="8" eb="10">
      <t>チョウサ</t>
    </rPh>
    <rPh sb="12" eb="14">
      <t>ソウム</t>
    </rPh>
    <rPh sb="14" eb="15">
      <t>ショウ</t>
    </rPh>
    <phoneticPr fontId="36"/>
  </si>
  <si>
    <r>
      <rPr>
        <sz val="9"/>
        <rFont val="ＭＳ 明朝"/>
        <family val="1"/>
        <charset val="128"/>
      </rPr>
      <t>【 注 】</t>
    </r>
    <r>
      <rPr>
        <sz val="9"/>
        <rFont val="ＭＳ Ｐ明朝"/>
        <family val="1"/>
        <charset val="128"/>
      </rPr>
      <t>　平成12年以前の数値には、旧関金町を含まない。</t>
    </r>
    <rPh sb="6" eb="8">
      <t>ヘイセイ</t>
    </rPh>
    <rPh sb="10" eb="11">
      <t>ネン</t>
    </rPh>
    <rPh sb="11" eb="13">
      <t>イゼン</t>
    </rPh>
    <rPh sb="14" eb="16">
      <t>スウチ</t>
    </rPh>
    <rPh sb="19" eb="20">
      <t>キュウ</t>
    </rPh>
    <rPh sb="20" eb="22">
      <t>セキガネ</t>
    </rPh>
    <rPh sb="22" eb="23">
      <t>チョウ</t>
    </rPh>
    <rPh sb="24" eb="25">
      <t>フク</t>
    </rPh>
    <phoneticPr fontId="36"/>
  </si>
  <si>
    <t>第１次産業（農林漁業）</t>
    <rPh sb="6" eb="8">
      <t>ノウリン</t>
    </rPh>
    <rPh sb="8" eb="10">
      <t>ギョギョウ</t>
    </rPh>
    <phoneticPr fontId="3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</si>
  <si>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6"/>
  </si>
  <si>
    <t>第１次産業（農林漁業）</t>
    <phoneticPr fontId="36"/>
  </si>
  <si>
    <t>宿泊業、飲食サービス業</t>
    <phoneticPr fontId="36"/>
  </si>
  <si>
    <t>複合サービス事業</t>
    <rPh sb="0" eb="2">
      <t>フクゴウ</t>
    </rPh>
    <rPh sb="6" eb="8">
      <t>ジギョウ</t>
    </rPh>
    <phoneticPr fontId="36"/>
  </si>
  <si>
    <t>1) は15歳～59歳、60歳以上人口。</t>
    <phoneticPr fontId="36"/>
  </si>
  <si>
    <t>「農業センサス」「農林業センサス」　農林水産省</t>
    <phoneticPr fontId="36"/>
  </si>
  <si>
    <t>　　【資料】</t>
    <phoneticPr fontId="36"/>
  </si>
  <si>
    <t>　　【 注 】</t>
    <phoneticPr fontId="36"/>
  </si>
  <si>
    <t xml:space="preserve"> 「農業センサス」「農林業センサス」　農林水産省</t>
    <phoneticPr fontId="36"/>
  </si>
  <si>
    <t xml:space="preserve"> 就業人口……1年間に仕事としては主として農業に従事した者。</t>
    <phoneticPr fontId="36"/>
  </si>
  <si>
    <t xml:space="preserve"> 1）経営耕地面積が30a以上または農産物販売金額が50万円以上の農家（販売農家）の就業人口である。</t>
    <phoneticPr fontId="36"/>
  </si>
  <si>
    <r>
      <rPr>
        <sz val="9"/>
        <rFont val="ＭＳ 明朝"/>
        <family val="1"/>
        <charset val="128"/>
      </rPr>
      <t>【資料】</t>
    </r>
    <r>
      <rPr>
        <sz val="9"/>
        <rFont val="ＭＳ Ｐ明朝"/>
        <family val="1"/>
        <charset val="128"/>
      </rPr>
      <t>　「農業センサス」「農林業センサス」　農林水産省</t>
    </r>
    <rPh sb="14" eb="17">
      <t>ノウリンギョウ</t>
    </rPh>
    <phoneticPr fontId="36"/>
  </si>
  <si>
    <r>
      <rPr>
        <sz val="9"/>
        <rFont val="ＭＳ 明朝"/>
        <family val="1"/>
        <charset val="128"/>
      </rPr>
      <t>【 注 】</t>
    </r>
    <r>
      <rPr>
        <sz val="9"/>
        <rFont val="ＭＳ Ｐ明朝"/>
        <family val="1"/>
        <charset val="128"/>
      </rPr>
      <t>　1）　経営耕地面積が30a以上または農産物販売金額が50万円以上の農家による数値である。</t>
    </r>
    <rPh sb="9" eb="11">
      <t>ケイエイ</t>
    </rPh>
    <rPh sb="11" eb="13">
      <t>コウチ</t>
    </rPh>
    <rPh sb="13" eb="15">
      <t>メンセキ</t>
    </rPh>
    <rPh sb="19" eb="21">
      <t>イジョウ</t>
    </rPh>
    <rPh sb="24" eb="27">
      <t>ノウサンブツ</t>
    </rPh>
    <rPh sb="27" eb="29">
      <t>ハンバイ</t>
    </rPh>
    <rPh sb="29" eb="31">
      <t>キンガク</t>
    </rPh>
    <rPh sb="34" eb="35">
      <t>マン</t>
    </rPh>
    <rPh sb="35" eb="36">
      <t>エン</t>
    </rPh>
    <rPh sb="36" eb="38">
      <t>イジョウ</t>
    </rPh>
    <rPh sb="39" eb="41">
      <t>ノウカ</t>
    </rPh>
    <rPh sb="44" eb="46">
      <t>スウチ</t>
    </rPh>
    <phoneticPr fontId="36"/>
  </si>
  <si>
    <t>　　　　　　　 1）平成16年から分類されたもの。</t>
    <phoneticPr fontId="36"/>
  </si>
  <si>
    <t>　　　　　　　 2）平成21年から分類されたもの。</t>
    <rPh sb="10" eb="12">
      <t>ヘイセイ</t>
    </rPh>
    <rPh sb="14" eb="15">
      <t>ネン</t>
    </rPh>
    <rPh sb="17" eb="19">
      <t>ブンルイ</t>
    </rPh>
    <phoneticPr fontId="36"/>
  </si>
  <si>
    <t>　 　　　　　　1)　経営耕地面積が30a以上または農産物販売金額が50万円以上の農家（販売農家）による数値である。</t>
    <rPh sb="11" eb="13">
      <t>ケイエイ</t>
    </rPh>
    <rPh sb="13" eb="15">
      <t>コウチ</t>
    </rPh>
    <rPh sb="15" eb="17">
      <t>メンセキ</t>
    </rPh>
    <rPh sb="21" eb="23">
      <t>イジョウ</t>
    </rPh>
    <rPh sb="26" eb="29">
      <t>ノウサンブツ</t>
    </rPh>
    <rPh sb="29" eb="31">
      <t>ハンバイ</t>
    </rPh>
    <rPh sb="31" eb="33">
      <t>キンガク</t>
    </rPh>
    <rPh sb="36" eb="37">
      <t>マン</t>
    </rPh>
    <rPh sb="37" eb="38">
      <t>エン</t>
    </rPh>
    <rPh sb="38" eb="40">
      <t>イジョウ</t>
    </rPh>
    <rPh sb="41" eb="43">
      <t>ノウカ</t>
    </rPh>
    <rPh sb="44" eb="46">
      <t>ハンバイ</t>
    </rPh>
    <rPh sb="46" eb="48">
      <t>ノウカ</t>
    </rPh>
    <rPh sb="52" eb="54">
      <t>スウチ</t>
    </rPh>
    <phoneticPr fontId="36"/>
  </si>
  <si>
    <t>　 　　　　　　2)　構成比：平成12年以前は総農家数を100、平成12年以後は、販売農家数（専業農家と兼業農家の和）を100とする。</t>
    <rPh sb="11" eb="14">
      <t>コウセイヒ</t>
    </rPh>
    <rPh sb="15" eb="17">
      <t>ヘイセイ</t>
    </rPh>
    <rPh sb="19" eb="22">
      <t>ネンイゼン</t>
    </rPh>
    <rPh sb="23" eb="24">
      <t>ソウ</t>
    </rPh>
    <rPh sb="24" eb="26">
      <t>ノウカ</t>
    </rPh>
    <rPh sb="26" eb="27">
      <t>スウ</t>
    </rPh>
    <rPh sb="32" eb="34">
      <t>ヘイセイ</t>
    </rPh>
    <rPh sb="36" eb="37">
      <t>ネン</t>
    </rPh>
    <rPh sb="37" eb="39">
      <t>イゴ</t>
    </rPh>
    <rPh sb="41" eb="43">
      <t>ハンバイ</t>
    </rPh>
    <rPh sb="43" eb="45">
      <t>ノウカ</t>
    </rPh>
    <rPh sb="45" eb="46">
      <t>スウ</t>
    </rPh>
    <rPh sb="47" eb="49">
      <t>センギョウ</t>
    </rPh>
    <rPh sb="49" eb="51">
      <t>ノウカ</t>
    </rPh>
    <rPh sb="52" eb="54">
      <t>ケンギョウ</t>
    </rPh>
    <rPh sb="54" eb="56">
      <t>ノウカ</t>
    </rPh>
    <rPh sb="57" eb="58">
      <t>ワ</t>
    </rPh>
    <phoneticPr fontId="36"/>
  </si>
  <si>
    <t>　 　　　　　　3)　第1種兼業農家……農業を主としている農家。　</t>
    <phoneticPr fontId="36"/>
  </si>
  <si>
    <t>　　　 　　　　4)　第2種兼業農家……兼業を主としている農家。</t>
    <phoneticPr fontId="36"/>
  </si>
  <si>
    <t>平成17年以前の数値には、旧関金町を含まない。</t>
    <phoneticPr fontId="36"/>
  </si>
  <si>
    <t>単位：人、世帯</t>
    <rPh sb="0" eb="2">
      <t>タンイ</t>
    </rPh>
    <rPh sb="3" eb="4">
      <t>ニン</t>
    </rPh>
    <rPh sb="5" eb="7">
      <t>セタイ</t>
    </rPh>
    <phoneticPr fontId="36"/>
  </si>
  <si>
    <t>単位：人、％</t>
    <rPh sb="0" eb="2">
      <t>タンイ</t>
    </rPh>
    <rPh sb="3" eb="4">
      <t>ニン</t>
    </rPh>
    <phoneticPr fontId="36"/>
  </si>
  <si>
    <t>単位：人、‰、件</t>
    <rPh sb="0" eb="2">
      <t>タンイ</t>
    </rPh>
    <rPh sb="3" eb="4">
      <t>ニン</t>
    </rPh>
    <rPh sb="7" eb="8">
      <t>ケン</t>
    </rPh>
    <phoneticPr fontId="36"/>
  </si>
  <si>
    <t>単位：戸、％、ha</t>
    <phoneticPr fontId="36"/>
  </si>
  <si>
    <t>27年</t>
    <rPh sb="2" eb="3">
      <t>ネン</t>
    </rPh>
    <phoneticPr fontId="36"/>
  </si>
  <si>
    <t>平成26年</t>
    <rPh sb="0" eb="2">
      <t>ヘイセイ</t>
    </rPh>
    <rPh sb="4" eb="5">
      <t>ネン</t>
    </rPh>
    <phoneticPr fontId="36"/>
  </si>
  <si>
    <t>人　口
増減数</t>
    <rPh sb="0" eb="1">
      <t>ヒト</t>
    </rPh>
    <rPh sb="2" eb="3">
      <t>クチ</t>
    </rPh>
    <rPh sb="4" eb="6">
      <t>ゾウゲン</t>
    </rPh>
    <rPh sb="6" eb="7">
      <t>スウ</t>
    </rPh>
    <phoneticPr fontId="36"/>
  </si>
  <si>
    <t>-</t>
    <phoneticPr fontId="36"/>
  </si>
  <si>
    <t>30年</t>
    <rPh sb="2" eb="3">
      <t>ネン</t>
    </rPh>
    <phoneticPr fontId="36"/>
  </si>
  <si>
    <t>35年</t>
    <rPh sb="2" eb="3">
      <t>ネン</t>
    </rPh>
    <phoneticPr fontId="36"/>
  </si>
  <si>
    <t>40年</t>
    <rPh sb="2" eb="3">
      <t>ネン</t>
    </rPh>
    <phoneticPr fontId="36"/>
  </si>
  <si>
    <t>-</t>
    <phoneticPr fontId="36"/>
  </si>
  <si>
    <t>-</t>
    <phoneticPr fontId="36"/>
  </si>
  <si>
    <t>-</t>
    <phoneticPr fontId="36"/>
  </si>
  <si>
    <t>昭和</t>
    <rPh sb="0" eb="2">
      <t>ショウワ</t>
    </rPh>
    <phoneticPr fontId="36"/>
  </si>
  <si>
    <t>30年</t>
    <rPh sb="2" eb="3">
      <t>ネン</t>
    </rPh>
    <phoneticPr fontId="36"/>
  </si>
  <si>
    <t>40年</t>
    <rPh sb="2" eb="3">
      <t>ネン</t>
    </rPh>
    <phoneticPr fontId="36"/>
  </si>
  <si>
    <t>50年</t>
    <rPh sb="2" eb="3">
      <t>ネン</t>
    </rPh>
    <phoneticPr fontId="36"/>
  </si>
  <si>
    <t>60年</t>
    <rPh sb="2" eb="3">
      <t>ネン</t>
    </rPh>
    <phoneticPr fontId="36"/>
  </si>
  <si>
    <t>平成</t>
    <rPh sb="0" eb="2">
      <t>ヘイセイ</t>
    </rPh>
    <phoneticPr fontId="36"/>
  </si>
  <si>
    <t>2年</t>
    <rPh sb="1" eb="2">
      <t>ネン</t>
    </rPh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</si>
  <si>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</si>
  <si>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</si>
  <si>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</si>
  <si>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</si>
  <si>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7年</t>
    <rPh sb="1" eb="2">
      <t>ネン</t>
    </rPh>
    <phoneticPr fontId="36"/>
  </si>
  <si>
    <t>平成2年</t>
    <rPh sb="0" eb="2">
      <t>ヘイセイ</t>
    </rPh>
    <rPh sb="3" eb="4">
      <t>ネン</t>
    </rPh>
    <phoneticPr fontId="36"/>
  </si>
  <si>
    <t>平成7年</t>
    <rPh sb="0" eb="2">
      <t>ヘイセイ</t>
    </rPh>
    <rPh sb="3" eb="4">
      <t>ネン</t>
    </rPh>
    <phoneticPr fontId="36"/>
  </si>
  <si>
    <t>平成12年</t>
    <rPh sb="0" eb="2">
      <t>ヘイセイ</t>
    </rPh>
    <rPh sb="4" eb="5">
      <t>ネン</t>
    </rPh>
    <phoneticPr fontId="36"/>
  </si>
  <si>
    <t>昭和30年</t>
    <rPh sb="0" eb="2">
      <t>ショウワ</t>
    </rPh>
    <rPh sb="4" eb="5">
      <t>ネン</t>
    </rPh>
    <phoneticPr fontId="36"/>
  </si>
  <si>
    <t>昭和40年</t>
    <rPh sb="0" eb="2">
      <t>ショウワ</t>
    </rPh>
    <rPh sb="4" eb="5">
      <t>ネン</t>
    </rPh>
    <phoneticPr fontId="36"/>
  </si>
  <si>
    <t>昭和35年</t>
    <rPh sb="0" eb="2">
      <t>ショウワ</t>
    </rPh>
    <rPh sb="4" eb="5">
      <t>ネン</t>
    </rPh>
    <phoneticPr fontId="36"/>
  </si>
  <si>
    <t>昭和44年</t>
    <rPh sb="0" eb="2">
      <t>ショウワ</t>
    </rPh>
    <rPh sb="4" eb="5">
      <t>ネン</t>
    </rPh>
    <phoneticPr fontId="36"/>
  </si>
  <si>
    <t>昭和53年</t>
    <rPh sb="0" eb="2">
      <t>ショウワ</t>
    </rPh>
    <rPh sb="4" eb="5">
      <t>ネン</t>
    </rPh>
    <phoneticPr fontId="36"/>
  </si>
  <si>
    <t>－</t>
  </si>
  <si>
    <t>　　うち第１種    3)</t>
    <phoneticPr fontId="36"/>
  </si>
  <si>
    <t>　　うち第２種    4)</t>
    <phoneticPr fontId="36"/>
  </si>
  <si>
    <t>28,0</t>
    <phoneticPr fontId="36"/>
  </si>
  <si>
    <t>　2.5-3.0ha</t>
    <phoneticPr fontId="36"/>
  </si>
  <si>
    <t>35年</t>
    <rPh sb="2" eb="3">
      <t>ネン</t>
    </rPh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</si>
  <si>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</si>
  <si>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</si>
  <si>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</si>
  <si>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</si>
  <si>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</si>
  <si>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</si>
  <si>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</si>
  <si>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</si>
  <si>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</si>
  <si>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</si>
  <si>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-</t>
    <phoneticPr fontId="36"/>
  </si>
  <si>
    <t>倉吉市の推計人口及び人口動態【月別：平成26年】</t>
    <rPh sb="0" eb="3">
      <t>クラヨシシ</t>
    </rPh>
    <rPh sb="4" eb="6">
      <t>スイケイ</t>
    </rPh>
    <rPh sb="6" eb="8">
      <t>ジンコウ</t>
    </rPh>
    <rPh sb="8" eb="9">
      <t>オヨ</t>
    </rPh>
    <rPh sb="10" eb="12">
      <t>ジンコウ</t>
    </rPh>
    <rPh sb="12" eb="14">
      <t>ドウタイ</t>
    </rPh>
    <rPh sb="15" eb="17">
      <t>ツキベツ</t>
    </rPh>
    <rPh sb="18" eb="20">
      <t>ヘイセイ</t>
    </rPh>
    <rPh sb="22" eb="23">
      <t>ネン</t>
    </rPh>
    <phoneticPr fontId="36"/>
  </si>
  <si>
    <r>
      <t>(構成比)</t>
    </r>
    <r>
      <rPr>
        <sz val="9"/>
        <rFont val="ＭＳ Ｐ明朝"/>
        <family val="1"/>
        <charset val="128"/>
      </rPr>
      <t>　2)</t>
    </r>
    <phoneticPr fontId="36"/>
  </si>
  <si>
    <r>
      <t>　　うち第１種</t>
    </r>
    <r>
      <rPr>
        <sz val="9"/>
        <rFont val="ＭＳ Ｐ明朝"/>
        <family val="1"/>
        <charset val="128"/>
      </rPr>
      <t xml:space="preserve">    3)</t>
    </r>
    <phoneticPr fontId="36"/>
  </si>
  <si>
    <r>
      <t>　　うち第２種</t>
    </r>
    <r>
      <rPr>
        <sz val="9"/>
        <rFont val="ＭＳ Ｐ明朝"/>
        <family val="1"/>
        <charset val="128"/>
      </rPr>
      <t xml:space="preserve">    4)</t>
    </r>
    <phoneticPr fontId="36"/>
  </si>
  <si>
    <r>
      <rPr>
        <sz val="9"/>
        <rFont val="ＭＳ 明朝"/>
        <family val="1"/>
        <charset val="128"/>
      </rPr>
      <t>【 注 】</t>
    </r>
    <r>
      <rPr>
        <sz val="9"/>
        <rFont val="ＭＳ Ｐ明朝"/>
        <family val="1"/>
        <charset val="128"/>
      </rPr>
      <t>　平成17年以前の数値には、旧関金町を含まない。　　</t>
    </r>
    <phoneticPr fontId="36"/>
  </si>
  <si>
    <r>
      <rPr>
        <sz val="10"/>
        <rFont val="ＭＳ 明朝"/>
        <family val="1"/>
        <charset val="128"/>
      </rPr>
      <t>【 注 】　</t>
    </r>
    <r>
      <rPr>
        <sz val="10"/>
        <rFont val="ＭＳ Ｐ明朝"/>
        <family val="1"/>
        <charset val="128"/>
      </rPr>
      <t>①平成16年以前の数値には、旧関金町を含まない。</t>
    </r>
    <phoneticPr fontId="36"/>
  </si>
  <si>
    <r>
      <rPr>
        <sz val="9"/>
        <rFont val="ＭＳ 明朝"/>
        <family val="1"/>
        <charset val="128"/>
      </rPr>
      <t>　</t>
    </r>
    <r>
      <rPr>
        <sz val="9"/>
        <rFont val="ＭＳ Ｐ明朝"/>
        <family val="1"/>
        <charset val="128"/>
      </rPr>
      <t xml:space="preserve">             1）平成17年から分類されたもの。</t>
    </r>
    <phoneticPr fontId="36"/>
  </si>
  <si>
    <r>
      <rPr>
        <sz val="9"/>
        <rFont val="ＭＳ 明朝"/>
        <family val="1"/>
        <charset val="128"/>
      </rPr>
      <t>　</t>
    </r>
    <r>
      <rPr>
        <sz val="9"/>
        <rFont val="ＭＳ Ｐ明朝"/>
        <family val="1"/>
        <charset val="128"/>
      </rPr>
      <t xml:space="preserve">             2）平成17年から労働力状態「不詳」を除く。</t>
    </r>
    <phoneticPr fontId="36"/>
  </si>
  <si>
    <r>
      <rPr>
        <sz val="10"/>
        <rFont val="ＭＳ 明朝"/>
        <family val="1"/>
        <charset val="128"/>
      </rPr>
      <t>【資料】</t>
    </r>
    <r>
      <rPr>
        <sz val="10"/>
        <rFont val="ＭＳ Ｐ明朝"/>
        <family val="1"/>
        <charset val="128"/>
      </rPr>
      <t>　 「事業所統計調査」 「事業所・企業統計調査」「経済センサス-基礎調査」「経済センサス-活動調査」　総務省</t>
    </r>
    <rPh sb="42" eb="44">
      <t>ケイザイ</t>
    </rPh>
    <rPh sb="49" eb="51">
      <t>カツドウ</t>
    </rPh>
    <rPh sb="51" eb="53">
      <t>チョウサ</t>
    </rPh>
    <phoneticPr fontId="36"/>
  </si>
  <si>
    <t>－</t>
    <phoneticPr fontId="36"/>
  </si>
  <si>
    <t>－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</si>
</sst>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;&quot;△ &quot;#,##0"/>
    <numFmt numFmtId="177" formatCode="#,##0.0_);[Red]\(#,##0.0\)"/>
    <numFmt numFmtId="178" formatCode="0.0_ "/>
    <numFmt numFmtId="179" formatCode="#,##0_);[Red]\(#,##0\)"/>
    <numFmt numFmtId="180" formatCode="#,##0_ "/>
    <numFmt numFmtId="181" formatCode="0_ "/>
    <numFmt numFmtId="182" formatCode="0.0_);[Red]\(0.0\)"/>
    <numFmt numFmtId="183" formatCode="#,##0.0;&quot;△ &quot;#,##0.0"/>
    <numFmt numFmtId="184" formatCode="0;&quot;△ &quot;0"/>
    <numFmt numFmtId="185" formatCode="0.0;&quot;△ &quot;0.0"/>
    <numFmt numFmtId="186" formatCode="#,##0.00_);[Red]\(#,##0.00\)"/>
  </numFmts>
  <fonts count="42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u/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.75"/>
      <name val="ＭＳ Ｐ明朝"/>
      <family val="1"/>
      <charset val="128"/>
    </font>
    <font>
      <sz val="10"/>
      <name val="ＭＳ 明朝"/>
      <family val="1"/>
      <charset val="128"/>
    </font>
    <font>
      <sz val="8.75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double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8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1103">
    <xf numFmtId="0" fontId="0" fillId="0" borderId="0" xfId="0"/>
    <xf numFmtId="0" fontId="19" fillId="0" borderId="14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176" fontId="21" fillId="0" borderId="11" xfId="33" applyNumberFormat="1" applyFont="1" applyFill="1" applyBorder="1" applyAlignment="1">
      <alignment vertical="center"/>
    </xf>
    <xf numFmtId="176" fontId="21" fillId="0" borderId="12" xfId="33" applyNumberFormat="1" applyFont="1" applyFill="1" applyBorder="1" applyAlignment="1">
      <alignment vertical="center"/>
    </xf>
    <xf numFmtId="176" fontId="21" fillId="0" borderId="13" xfId="33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6" fillId="0" borderId="0" xfId="49" applyFont="1" applyFill="1" applyAlignment="1">
      <alignment vertical="center"/>
    </xf>
    <xf numFmtId="0" fontId="27" fillId="0" borderId="0" xfId="49" applyFont="1" applyFill="1" applyAlignment="1">
      <alignment horizontal="center" vertical="center"/>
    </xf>
    <xf numFmtId="0" fontId="19" fillId="0" borderId="13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 wrapText="1"/>
    </xf>
    <xf numFmtId="0" fontId="19" fillId="0" borderId="34" xfId="49" applyFont="1" applyFill="1" applyBorder="1" applyAlignment="1">
      <alignment horizontal="center" vertical="center"/>
    </xf>
    <xf numFmtId="0" fontId="19" fillId="0" borderId="35" xfId="49" applyFont="1" applyFill="1" applyBorder="1" applyAlignment="1">
      <alignment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center" vertical="center"/>
    </xf>
    <xf numFmtId="0" fontId="19" fillId="0" borderId="39" xfId="49" applyFont="1" applyFill="1" applyBorder="1" applyAlignment="1">
      <alignment horizontal="center" vertical="center"/>
    </xf>
    <xf numFmtId="0" fontId="29" fillId="0" borderId="0" xfId="49" applyFont="1" applyFill="1" applyBorder="1" applyAlignment="1">
      <alignment horizontal="center" vertical="center"/>
    </xf>
    <xf numFmtId="0" fontId="29" fillId="0" borderId="27" xfId="49" applyFont="1" applyFill="1" applyBorder="1" applyAlignment="1">
      <alignment horizontal="center" vertical="center" wrapText="1"/>
    </xf>
    <xf numFmtId="0" fontId="29" fillId="0" borderId="28" xfId="49" applyFont="1" applyFill="1" applyBorder="1" applyAlignment="1">
      <alignment horizontal="center" vertical="center" wrapText="1"/>
    </xf>
    <xf numFmtId="0" fontId="29" fillId="0" borderId="40" xfId="49" applyFont="1" applyFill="1" applyBorder="1" applyAlignment="1">
      <alignment horizontal="center" vertical="center" wrapText="1"/>
    </xf>
    <xf numFmtId="3" fontId="28" fillId="0" borderId="40" xfId="49" applyNumberFormat="1" applyFont="1" applyFill="1" applyBorder="1">
      <alignment vertical="center"/>
    </xf>
    <xf numFmtId="3" fontId="28" fillId="0" borderId="41" xfId="49" applyNumberFormat="1" applyFont="1" applyFill="1" applyBorder="1">
      <alignment vertical="center"/>
    </xf>
    <xf numFmtId="3" fontId="28" fillId="0" borderId="27" xfId="49" applyNumberFormat="1" applyFont="1" applyFill="1" applyBorder="1" applyAlignment="1">
      <alignment horizontal="center" vertical="center"/>
    </xf>
    <xf numFmtId="3" fontId="28" fillId="0" borderId="42" xfId="49" applyNumberFormat="1" applyFont="1" applyFill="1" applyBorder="1">
      <alignment vertical="center"/>
    </xf>
    <xf numFmtId="3" fontId="28" fillId="0" borderId="43" xfId="49" applyNumberFormat="1" applyFont="1" applyFill="1" applyBorder="1">
      <alignment vertical="center"/>
    </xf>
    <xf numFmtId="4" fontId="28" fillId="0" borderId="0" xfId="49" applyNumberFormat="1" applyFont="1" applyFill="1" applyBorder="1">
      <alignment vertical="center"/>
    </xf>
    <xf numFmtId="177" fontId="19" fillId="0" borderId="28" xfId="49" applyNumberFormat="1" applyFont="1" applyFill="1" applyBorder="1">
      <alignment vertical="center"/>
    </xf>
    <xf numFmtId="3" fontId="28" fillId="0" borderId="40" xfId="49" applyNumberFormat="1" applyFont="1" applyFill="1" applyBorder="1" applyAlignment="1">
      <alignment horizontal="center" vertical="center"/>
    </xf>
    <xf numFmtId="3" fontId="28" fillId="0" borderId="15" xfId="49" applyNumberFormat="1" applyFont="1" applyFill="1" applyBorder="1">
      <alignment vertical="center"/>
    </xf>
    <xf numFmtId="3" fontId="28" fillId="0" borderId="44" xfId="49" applyNumberFormat="1" applyFont="1" applyFill="1" applyBorder="1">
      <alignment vertical="center"/>
    </xf>
    <xf numFmtId="3" fontId="28" fillId="0" borderId="16" xfId="49" applyNumberFormat="1" applyFont="1" applyFill="1" applyBorder="1">
      <alignment vertical="center"/>
    </xf>
    <xf numFmtId="38" fontId="28" fillId="0" borderId="16" xfId="33" applyFont="1" applyFill="1" applyBorder="1" applyAlignment="1">
      <alignment vertical="center"/>
    </xf>
    <xf numFmtId="3" fontId="28" fillId="0" borderId="27" xfId="49" applyNumberFormat="1" applyFont="1" applyFill="1" applyBorder="1">
      <alignment vertical="center"/>
    </xf>
    <xf numFmtId="3" fontId="28" fillId="0" borderId="0" xfId="49" applyNumberFormat="1" applyFont="1" applyFill="1" applyBorder="1">
      <alignment vertical="center"/>
    </xf>
    <xf numFmtId="179" fontId="19" fillId="0" borderId="40" xfId="49" applyNumberFormat="1" applyFont="1" applyFill="1" applyBorder="1">
      <alignment vertical="center"/>
    </xf>
    <xf numFmtId="180" fontId="28" fillId="0" borderId="16" xfId="49" applyNumberFormat="1" applyFont="1" applyFill="1" applyBorder="1">
      <alignment vertical="center"/>
    </xf>
    <xf numFmtId="181" fontId="19" fillId="0" borderId="27" xfId="49" applyNumberFormat="1" applyFont="1" applyFill="1" applyBorder="1" applyAlignment="1">
      <alignment horizontal="center" vertical="center"/>
    </xf>
    <xf numFmtId="4" fontId="19" fillId="0" borderId="27" xfId="49" applyNumberFormat="1" applyFont="1" applyFill="1" applyBorder="1" applyAlignment="1">
      <alignment horizontal="center" vertical="center"/>
    </xf>
    <xf numFmtId="179" fontId="19" fillId="0" borderId="40" xfId="49" applyNumberFormat="1" applyFont="1" applyFill="1" applyBorder="1" applyAlignment="1">
      <alignment horizontal="center" vertical="center"/>
    </xf>
    <xf numFmtId="179" fontId="19" fillId="0" borderId="27" xfId="49" applyNumberFormat="1" applyFont="1" applyFill="1" applyBorder="1" applyAlignment="1">
      <alignment horizontal="center" vertical="center"/>
    </xf>
    <xf numFmtId="177" fontId="19" fillId="0" borderId="0" xfId="49" applyNumberFormat="1" applyFont="1" applyFill="1" applyBorder="1">
      <alignment vertical="center"/>
    </xf>
    <xf numFmtId="181" fontId="19" fillId="0" borderId="40" xfId="49" applyNumberFormat="1" applyFont="1" applyFill="1" applyBorder="1" applyAlignment="1">
      <alignment horizontal="center" vertical="center"/>
    </xf>
    <xf numFmtId="3" fontId="28" fillId="0" borderId="46" xfId="49" applyNumberFormat="1" applyFont="1" applyFill="1" applyBorder="1">
      <alignment vertical="center"/>
    </xf>
    <xf numFmtId="3" fontId="28" fillId="0" borderId="34" xfId="49" applyNumberFormat="1" applyFont="1" applyFill="1" applyBorder="1">
      <alignment vertical="center"/>
    </xf>
    <xf numFmtId="3" fontId="28" fillId="0" borderId="36" xfId="49" applyNumberFormat="1" applyFont="1" applyFill="1" applyBorder="1">
      <alignment vertical="center"/>
    </xf>
    <xf numFmtId="3" fontId="28" fillId="0" borderId="37" xfId="49" applyNumberFormat="1" applyFont="1" applyFill="1" applyBorder="1">
      <alignment vertical="center"/>
    </xf>
    <xf numFmtId="4" fontId="28" fillId="0" borderId="47" xfId="49" applyNumberFormat="1" applyFont="1" applyFill="1" applyBorder="1">
      <alignment vertical="center"/>
    </xf>
    <xf numFmtId="179" fontId="19" fillId="0" borderId="48" xfId="49" applyNumberFormat="1" applyFont="1" applyFill="1" applyBorder="1">
      <alignment vertical="center"/>
    </xf>
    <xf numFmtId="3" fontId="28" fillId="0" borderId="38" xfId="49" applyNumberFormat="1" applyFont="1" applyFill="1" applyBorder="1">
      <alignment vertical="center"/>
    </xf>
    <xf numFmtId="3" fontId="28" fillId="0" borderId="39" xfId="49" applyNumberFormat="1" applyFont="1" applyFill="1" applyBorder="1">
      <alignment vertical="center"/>
    </xf>
    <xf numFmtId="3" fontId="28" fillId="0" borderId="49" xfId="49" applyNumberFormat="1" applyFont="1" applyFill="1" applyBorder="1">
      <alignment vertical="center"/>
    </xf>
    <xf numFmtId="38" fontId="28" fillId="0" borderId="49" xfId="33" applyFont="1" applyFill="1" applyBorder="1" applyAlignment="1">
      <alignment vertical="center"/>
    </xf>
    <xf numFmtId="179" fontId="19" fillId="0" borderId="0" xfId="49" applyNumberFormat="1" applyFont="1" applyFill="1" applyBorder="1">
      <alignment vertical="center"/>
    </xf>
    <xf numFmtId="38" fontId="28" fillId="0" borderId="0" xfId="33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top" wrapText="1"/>
    </xf>
    <xf numFmtId="0" fontId="20" fillId="0" borderId="0" xfId="49" applyFont="1" applyFill="1" applyBorder="1" applyAlignment="1">
      <alignment vertical="top"/>
    </xf>
    <xf numFmtId="0" fontId="20" fillId="0" borderId="0" xfId="49" applyFont="1" applyFill="1" applyBorder="1" applyAlignment="1">
      <alignment horizontal="left" vertical="top" wrapText="1"/>
    </xf>
    <xf numFmtId="182" fontId="20" fillId="0" borderId="46" xfId="0" applyNumberFormat="1" applyFont="1" applyFill="1" applyBorder="1" applyAlignment="1">
      <alignment horizontal="center"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176" fontId="21" fillId="0" borderId="93" xfId="33" applyNumberFormat="1" applyFont="1" applyFill="1" applyBorder="1" applyAlignment="1">
      <alignment horizontal="right" vertical="center"/>
    </xf>
    <xf numFmtId="176" fontId="21" fillId="0" borderId="92" xfId="33" applyNumberFormat="1" applyFont="1" applyFill="1" applyBorder="1" applyAlignment="1">
      <alignment horizontal="right" vertical="center"/>
    </xf>
    <xf numFmtId="176" fontId="21" fillId="0" borderId="92" xfId="0" applyNumberFormat="1" applyFont="1" applyFill="1" applyBorder="1" applyAlignment="1">
      <alignment horizontal="right" vertical="center"/>
    </xf>
    <xf numFmtId="176" fontId="21" fillId="0" borderId="22" xfId="0" applyNumberFormat="1" applyFont="1" applyFill="1" applyBorder="1" applyAlignment="1">
      <alignment horizontal="right" vertical="center"/>
    </xf>
    <xf numFmtId="176" fontId="21" fillId="0" borderId="22" xfId="33" applyNumberFormat="1" applyFont="1" applyFill="1" applyBorder="1" applyAlignment="1">
      <alignment horizontal="right" vertical="center"/>
    </xf>
    <xf numFmtId="3" fontId="21" fillId="0" borderId="18" xfId="0" applyNumberFormat="1" applyFont="1" applyFill="1" applyBorder="1" applyAlignment="1">
      <alignment horizontal="right" vertical="center"/>
    </xf>
    <xf numFmtId="176" fontId="21" fillId="0" borderId="30" xfId="33" applyNumberFormat="1" applyFont="1" applyFill="1" applyBorder="1" applyAlignment="1">
      <alignment horizontal="right" vertical="center"/>
    </xf>
    <xf numFmtId="176" fontId="21" fillId="0" borderId="18" xfId="33" applyNumberFormat="1" applyFont="1" applyFill="1" applyBorder="1" applyAlignment="1">
      <alignment horizontal="right" vertical="center"/>
    </xf>
    <xf numFmtId="176" fontId="21" fillId="0" borderId="93" xfId="33" applyNumberFormat="1" applyFont="1" applyFill="1" applyBorder="1" applyAlignment="1">
      <alignment vertical="center"/>
    </xf>
    <xf numFmtId="183" fontId="21" fillId="0" borderId="92" xfId="33" applyNumberFormat="1" applyFont="1" applyFill="1" applyBorder="1" applyAlignment="1">
      <alignment horizontal="right" vertical="center"/>
    </xf>
    <xf numFmtId="0" fontId="21" fillId="0" borderId="92" xfId="0" applyFont="1" applyFill="1" applyBorder="1" applyAlignment="1">
      <alignment horizontal="left" vertical="center"/>
    </xf>
    <xf numFmtId="38" fontId="22" fillId="0" borderId="0" xfId="33" applyFont="1" applyFill="1" applyBorder="1" applyAlignment="1">
      <alignment horizontal="right" vertical="center" wrapText="1"/>
    </xf>
    <xf numFmtId="38" fontId="22" fillId="0" borderId="0" xfId="33" applyFont="1" applyFill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176" fontId="19" fillId="0" borderId="0" xfId="0" applyNumberFormat="1" applyFont="1" applyFill="1" applyAlignment="1">
      <alignment vertical="center"/>
    </xf>
    <xf numFmtId="176" fontId="20" fillId="0" borderId="0" xfId="0" applyNumberFormat="1" applyFont="1" applyFill="1" applyAlignment="1">
      <alignment horizontal="right" vertical="center"/>
    </xf>
    <xf numFmtId="176" fontId="19" fillId="0" borderId="101" xfId="0" applyNumberFormat="1" applyFont="1" applyFill="1" applyBorder="1" applyAlignment="1">
      <alignment horizontal="center" vertical="center" wrapText="1"/>
    </xf>
    <xf numFmtId="176" fontId="19" fillId="0" borderId="102" xfId="0" applyNumberFormat="1" applyFont="1" applyFill="1" applyBorder="1" applyAlignment="1">
      <alignment vertical="center"/>
    </xf>
    <xf numFmtId="176" fontId="19" fillId="0" borderId="104" xfId="0" applyNumberFormat="1" applyFont="1" applyFill="1" applyBorder="1" applyAlignment="1">
      <alignment vertical="center"/>
    </xf>
    <xf numFmtId="176" fontId="19" fillId="0" borderId="106" xfId="0" applyNumberFormat="1" applyFont="1" applyFill="1" applyBorder="1" applyAlignment="1">
      <alignment vertical="center"/>
    </xf>
    <xf numFmtId="176" fontId="19" fillId="0" borderId="106" xfId="0" applyNumberFormat="1" applyFont="1" applyFill="1" applyBorder="1" applyAlignment="1">
      <alignment horizontal="right" vertical="center"/>
    </xf>
    <xf numFmtId="3" fontId="21" fillId="0" borderId="102" xfId="0" applyNumberFormat="1" applyFont="1" applyFill="1" applyBorder="1" applyAlignment="1">
      <alignment horizontal="right" vertical="center"/>
    </xf>
    <xf numFmtId="3" fontId="21" fillId="0" borderId="114" xfId="0" applyNumberFormat="1" applyFont="1" applyFill="1" applyBorder="1" applyAlignment="1">
      <alignment horizontal="center" vertical="center"/>
    </xf>
    <xf numFmtId="3" fontId="21" fillId="0" borderId="115" xfId="0" applyNumberFormat="1" applyFont="1" applyFill="1" applyBorder="1" applyAlignment="1">
      <alignment horizontal="center" vertical="center"/>
    </xf>
    <xf numFmtId="3" fontId="21" fillId="0" borderId="116" xfId="0" applyNumberFormat="1" applyFont="1" applyFill="1" applyBorder="1" applyAlignment="1">
      <alignment horizontal="right" vertical="center"/>
    </xf>
    <xf numFmtId="3" fontId="21" fillId="0" borderId="117" xfId="0" applyNumberFormat="1" applyFont="1" applyFill="1" applyBorder="1" applyAlignment="1">
      <alignment horizontal="right" vertical="center"/>
    </xf>
    <xf numFmtId="0" fontId="19" fillId="0" borderId="31" xfId="0" applyFont="1" applyFill="1" applyBorder="1" applyAlignment="1">
      <alignment vertical="center"/>
    </xf>
    <xf numFmtId="0" fontId="19" fillId="0" borderId="31" xfId="0" applyFont="1" applyFill="1" applyBorder="1" applyAlignment="1">
      <alignment horizontal="justify" vertical="center" wrapText="1"/>
    </xf>
    <xf numFmtId="0" fontId="0" fillId="0" borderId="0" xfId="0" applyFont="1" applyFill="1"/>
    <xf numFmtId="0" fontId="19" fillId="0" borderId="0" xfId="0" applyFont="1" applyFill="1" applyBorder="1" applyAlignment="1">
      <alignment vertical="center" wrapText="1"/>
    </xf>
    <xf numFmtId="179" fontId="21" fillId="0" borderId="139" xfId="0" applyNumberFormat="1" applyFont="1" applyFill="1" applyBorder="1" applyAlignment="1">
      <alignment horizontal="right" vertical="center" wrapText="1"/>
    </xf>
    <xf numFmtId="179" fontId="21" fillId="0" borderId="126" xfId="0" applyNumberFormat="1" applyFont="1" applyFill="1" applyBorder="1" applyAlignment="1">
      <alignment horizontal="right" vertical="center" wrapText="1"/>
    </xf>
    <xf numFmtId="179" fontId="21" fillId="0" borderId="144" xfId="0" applyNumberFormat="1" applyFont="1" applyFill="1" applyBorder="1" applyAlignment="1">
      <alignment horizontal="right" vertical="center" wrapText="1"/>
    </xf>
    <xf numFmtId="177" fontId="21" fillId="0" borderId="183" xfId="0" applyNumberFormat="1" applyFont="1" applyFill="1" applyBorder="1" applyAlignment="1">
      <alignment vertical="center" wrapText="1"/>
    </xf>
    <xf numFmtId="177" fontId="21" fillId="0" borderId="139" xfId="0" applyNumberFormat="1" applyFont="1" applyFill="1" applyBorder="1" applyAlignment="1">
      <alignment horizontal="right" vertical="center" wrapText="1"/>
    </xf>
    <xf numFmtId="177" fontId="21" fillId="0" borderId="126" xfId="0" applyNumberFormat="1" applyFont="1" applyFill="1" applyBorder="1" applyAlignment="1">
      <alignment horizontal="right" vertical="center" wrapText="1"/>
    </xf>
    <xf numFmtId="177" fontId="21" fillId="0" borderId="144" xfId="0" applyNumberFormat="1" applyFont="1" applyFill="1" applyBorder="1" applyAlignment="1">
      <alignment horizontal="right" vertical="center" wrapText="1"/>
    </xf>
    <xf numFmtId="179" fontId="21" fillId="0" borderId="136" xfId="0" applyNumberFormat="1" applyFont="1" applyFill="1" applyBorder="1" applyAlignment="1">
      <alignment horizontal="right" vertical="center" wrapText="1"/>
    </xf>
    <xf numFmtId="179" fontId="21" fillId="0" borderId="148" xfId="0" applyNumberFormat="1" applyFont="1" applyFill="1" applyBorder="1" applyAlignment="1">
      <alignment horizontal="right" vertical="center" wrapText="1"/>
    </xf>
    <xf numFmtId="176" fontId="21" fillId="0" borderId="92" xfId="34" applyNumberFormat="1" applyFont="1" applyFill="1" applyBorder="1" applyAlignment="1">
      <alignment horizontal="right" vertical="center"/>
    </xf>
    <xf numFmtId="176" fontId="21" fillId="0" borderId="22" xfId="34" applyNumberFormat="1" applyFont="1" applyFill="1" applyBorder="1" applyAlignment="1">
      <alignment horizontal="right" vertical="center"/>
    </xf>
    <xf numFmtId="0" fontId="20" fillId="0" borderId="48" xfId="49" applyFont="1" applyFill="1" applyBorder="1" applyAlignment="1">
      <alignment horizontal="center" vertical="center" wrapText="1" shrinkToFit="1"/>
    </xf>
    <xf numFmtId="0" fontId="1" fillId="0" borderId="0" xfId="49" applyFont="1" applyFill="1" applyAlignment="1">
      <alignment vertical="center"/>
    </xf>
    <xf numFmtId="176" fontId="21" fillId="0" borderId="30" xfId="34" applyNumberFormat="1" applyFont="1" applyFill="1" applyBorder="1" applyAlignment="1">
      <alignment horizontal="right" vertical="center"/>
    </xf>
    <xf numFmtId="176" fontId="21" fillId="0" borderId="93" xfId="34" applyNumberFormat="1" applyFont="1" applyFill="1" applyBorder="1" applyAlignment="1">
      <alignment horizontal="right" vertical="center"/>
    </xf>
    <xf numFmtId="176" fontId="21" fillId="0" borderId="18" xfId="34" applyNumberFormat="1" applyFont="1" applyFill="1" applyBorder="1" applyAlignment="1">
      <alignment horizontal="right" vertical="center"/>
    </xf>
    <xf numFmtId="176" fontId="21" fillId="0" borderId="93" xfId="34" applyNumberFormat="1" applyFont="1" applyFill="1" applyBorder="1" applyAlignment="1">
      <alignment vertical="center"/>
    </xf>
    <xf numFmtId="183" fontId="21" fillId="0" borderId="92" xfId="34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9" fillId="0" borderId="9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0" fillId="0" borderId="0" xfId="49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right" vertical="center"/>
    </xf>
    <xf numFmtId="0" fontId="19" fillId="0" borderId="91" xfId="0" applyFont="1" applyFill="1" applyBorder="1" applyAlignment="1">
      <alignment horizontal="right" vertical="center"/>
    </xf>
    <xf numFmtId="0" fontId="19" fillId="0" borderId="84" xfId="0" applyFont="1" applyFill="1" applyBorder="1" applyAlignment="1">
      <alignment horizontal="center" vertical="center"/>
    </xf>
    <xf numFmtId="176" fontId="19" fillId="0" borderId="103" xfId="0" applyNumberFormat="1" applyFont="1" applyFill="1" applyBorder="1" applyAlignment="1">
      <alignment vertical="center"/>
    </xf>
    <xf numFmtId="176" fontId="19" fillId="0" borderId="105" xfId="0" applyNumberFormat="1" applyFont="1" applyFill="1" applyBorder="1" applyAlignment="1">
      <alignment vertical="center"/>
    </xf>
    <xf numFmtId="179" fontId="21" fillId="0" borderId="126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176" fontId="21" fillId="0" borderId="0" xfId="33" applyNumberFormat="1" applyFont="1" applyFill="1" applyBorder="1" applyAlignment="1">
      <alignment vertical="center"/>
    </xf>
    <xf numFmtId="176" fontId="21" fillId="0" borderId="15" xfId="33" applyNumberFormat="1" applyFont="1" applyFill="1" applyBorder="1" applyAlignment="1">
      <alignment vertical="center"/>
    </xf>
    <xf numFmtId="176" fontId="21" fillId="0" borderId="16" xfId="33" applyNumberFormat="1" applyFont="1" applyFill="1" applyBorder="1" applyAlignment="1">
      <alignment vertical="center"/>
    </xf>
    <xf numFmtId="176" fontId="21" fillId="0" borderId="18" xfId="33" applyNumberFormat="1" applyFont="1" applyFill="1" applyBorder="1" applyAlignment="1">
      <alignment vertical="center"/>
    </xf>
    <xf numFmtId="176" fontId="21" fillId="0" borderId="19" xfId="33" applyNumberFormat="1" applyFont="1" applyFill="1" applyBorder="1" applyAlignment="1">
      <alignment vertical="center"/>
    </xf>
    <xf numFmtId="176" fontId="21" fillId="0" borderId="20" xfId="33" applyNumberFormat="1" applyFont="1" applyFill="1" applyBorder="1" applyAlignment="1">
      <alignment vertical="center"/>
    </xf>
    <xf numFmtId="176" fontId="21" fillId="0" borderId="21" xfId="33" applyNumberFormat="1" applyFont="1" applyFill="1" applyBorder="1" applyAlignment="1">
      <alignment vertical="center"/>
    </xf>
    <xf numFmtId="176" fontId="21" fillId="0" borderId="22" xfId="33" applyNumberFormat="1" applyFont="1" applyFill="1" applyBorder="1" applyAlignment="1">
      <alignment vertical="center"/>
    </xf>
    <xf numFmtId="38" fontId="19" fillId="0" borderId="0" xfId="33" applyFont="1" applyFill="1" applyBorder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176" fontId="21" fillId="0" borderId="26" xfId="33" applyNumberFormat="1" applyFont="1" applyFill="1" applyBorder="1" applyAlignment="1">
      <alignment vertical="center"/>
    </xf>
    <xf numFmtId="176" fontId="21" fillId="0" borderId="27" xfId="33" applyNumberFormat="1" applyFont="1" applyFill="1" applyBorder="1" applyAlignment="1">
      <alignment vertical="center"/>
    </xf>
    <xf numFmtId="176" fontId="21" fillId="0" borderId="28" xfId="33" applyNumberFormat="1" applyFont="1" applyFill="1" applyBorder="1" applyAlignment="1">
      <alignment vertical="center"/>
    </xf>
    <xf numFmtId="176" fontId="21" fillId="0" borderId="29" xfId="33" applyNumberFormat="1" applyFont="1" applyFill="1" applyBorder="1" applyAlignment="1">
      <alignment vertical="center"/>
    </xf>
    <xf numFmtId="176" fontId="21" fillId="0" borderId="30" xfId="33" applyNumberFormat="1" applyFont="1" applyFill="1" applyBorder="1" applyAlignment="1">
      <alignment vertical="center"/>
    </xf>
    <xf numFmtId="176" fontId="21" fillId="0" borderId="31" xfId="33" applyNumberFormat="1" applyFont="1" applyFill="1" applyBorder="1" applyAlignment="1">
      <alignment vertical="center"/>
    </xf>
    <xf numFmtId="176" fontId="19" fillId="0" borderId="15" xfId="33" applyNumberFormat="1" applyFont="1" applyFill="1" applyBorder="1" applyAlignment="1">
      <alignment vertical="center"/>
    </xf>
    <xf numFmtId="176" fontId="19" fillId="0" borderId="0" xfId="33" applyNumberFormat="1" applyFont="1" applyFill="1" applyBorder="1" applyAlignment="1">
      <alignment vertical="center"/>
    </xf>
    <xf numFmtId="176" fontId="19" fillId="0" borderId="19" xfId="33" applyNumberFormat="1" applyFont="1" applyFill="1" applyBorder="1" applyAlignment="1">
      <alignment vertical="center"/>
    </xf>
    <xf numFmtId="176" fontId="19" fillId="0" borderId="18" xfId="33" applyNumberFormat="1" applyFont="1" applyFill="1" applyBorder="1" applyAlignment="1">
      <alignment vertical="center"/>
    </xf>
    <xf numFmtId="0" fontId="19" fillId="0" borderId="32" xfId="0" applyFont="1" applyFill="1" applyBorder="1" applyAlignment="1">
      <alignment vertical="center"/>
    </xf>
    <xf numFmtId="176" fontId="19" fillId="0" borderId="11" xfId="33" applyNumberFormat="1" applyFont="1" applyFill="1" applyBorder="1" applyAlignment="1">
      <alignment vertical="center"/>
    </xf>
    <xf numFmtId="176" fontId="19" fillId="0" borderId="12" xfId="33" applyNumberFormat="1" applyFont="1" applyFill="1" applyBorder="1" applyAlignment="1">
      <alignment vertical="center"/>
    </xf>
    <xf numFmtId="176" fontId="19" fillId="0" borderId="13" xfId="33" applyNumberFormat="1" applyFont="1" applyFill="1" applyBorder="1" applyAlignment="1">
      <alignment vertical="center"/>
    </xf>
    <xf numFmtId="176" fontId="21" fillId="0" borderId="23" xfId="33" applyNumberFormat="1" applyFont="1" applyFill="1" applyBorder="1" applyAlignment="1">
      <alignment vertical="center"/>
    </xf>
    <xf numFmtId="176" fontId="21" fillId="0" borderId="24" xfId="33" applyNumberFormat="1" applyFont="1" applyFill="1" applyBorder="1" applyAlignment="1">
      <alignment vertical="center"/>
    </xf>
    <xf numFmtId="176" fontId="21" fillId="0" borderId="25" xfId="33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Fill="1"/>
    <xf numFmtId="0" fontId="22" fillId="0" borderId="33" xfId="0" applyFont="1" applyFill="1" applyBorder="1" applyAlignment="1">
      <alignment shrinkToFit="1"/>
    </xf>
    <xf numFmtId="38" fontId="22" fillId="0" borderId="0" xfId="33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6" fontId="21" fillId="0" borderId="126" xfId="33" applyNumberFormat="1" applyFont="1" applyFill="1" applyBorder="1" applyAlignment="1">
      <alignment horizontal="right" vertical="center"/>
    </xf>
    <xf numFmtId="176" fontId="21" fillId="0" borderId="0" xfId="33" applyNumberFormat="1" applyFont="1" applyFill="1" applyBorder="1" applyAlignment="1">
      <alignment horizontal="right" vertical="center"/>
    </xf>
    <xf numFmtId="176" fontId="21" fillId="0" borderId="63" xfId="33" applyNumberFormat="1" applyFont="1" applyFill="1" applyBorder="1" applyAlignment="1">
      <alignment horizontal="right" vertical="center"/>
    </xf>
    <xf numFmtId="176" fontId="21" fillId="0" borderId="186" xfId="33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>
      <alignment horizontal="right" vertical="center"/>
    </xf>
    <xf numFmtId="0" fontId="19" fillId="0" borderId="150" xfId="0" applyFont="1" applyFill="1" applyBorder="1" applyAlignment="1">
      <alignment horizontal="right" vertical="center"/>
    </xf>
    <xf numFmtId="176" fontId="21" fillId="0" borderId="47" xfId="33" applyNumberFormat="1" applyFont="1" applyFill="1" applyBorder="1" applyAlignment="1">
      <alignment horizontal="right" vertical="center"/>
    </xf>
    <xf numFmtId="176" fontId="21" fillId="0" borderId="98" xfId="33" applyNumberFormat="1" applyFont="1" applyFill="1" applyBorder="1" applyAlignment="1">
      <alignment horizontal="right" vertical="center"/>
    </xf>
    <xf numFmtId="176" fontId="21" fillId="0" borderId="90" xfId="33" applyNumberFormat="1" applyFont="1" applyFill="1" applyBorder="1" applyAlignment="1">
      <alignment horizontal="right" vertical="center"/>
    </xf>
    <xf numFmtId="176" fontId="21" fillId="0" borderId="46" xfId="33" applyNumberFormat="1" applyFont="1" applyFill="1" applyBorder="1" applyAlignment="1">
      <alignment horizontal="right" vertical="center"/>
    </xf>
    <xf numFmtId="176" fontId="21" fillId="0" borderId="34" xfId="33" applyNumberFormat="1" applyFont="1" applyFill="1" applyBorder="1" applyAlignment="1">
      <alignment horizontal="right" vertical="center"/>
    </xf>
    <xf numFmtId="38" fontId="21" fillId="0" borderId="0" xfId="33" applyFont="1" applyFill="1" applyBorder="1" applyAlignment="1">
      <alignment horizontal="right" vertical="center"/>
    </xf>
    <xf numFmtId="176" fontId="21" fillId="0" borderId="28" xfId="33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19" fillId="0" borderId="47" xfId="0" applyFont="1" applyFill="1" applyBorder="1" applyAlignment="1">
      <alignment vertical="center"/>
    </xf>
    <xf numFmtId="176" fontId="21" fillId="0" borderId="188" xfId="33" applyNumberFormat="1" applyFont="1" applyFill="1" applyBorder="1" applyAlignment="1">
      <alignment horizontal="right" vertical="center"/>
    </xf>
    <xf numFmtId="176" fontId="34" fillId="0" borderId="92" xfId="33" applyNumberFormat="1" applyFont="1" applyFill="1" applyBorder="1" applyAlignment="1">
      <alignment vertical="center"/>
    </xf>
    <xf numFmtId="176" fontId="34" fillId="0" borderId="22" xfId="33" applyNumberFormat="1" applyFont="1" applyFill="1" applyBorder="1" applyAlignment="1">
      <alignment horizontal="center" vertical="center"/>
    </xf>
    <xf numFmtId="176" fontId="34" fillId="0" borderId="90" xfId="33" applyNumberFormat="1" applyFont="1" applyFill="1" applyBorder="1" applyAlignment="1">
      <alignment vertical="center"/>
    </xf>
    <xf numFmtId="176" fontId="34" fillId="0" borderId="46" xfId="33" applyNumberFormat="1" applyFont="1" applyFill="1" applyBorder="1" applyAlignment="1">
      <alignment horizontal="center" vertical="center"/>
    </xf>
    <xf numFmtId="38" fontId="34" fillId="0" borderId="0" xfId="33" applyFont="1" applyFill="1" applyBorder="1" applyAlignment="1">
      <alignment vertical="center"/>
    </xf>
    <xf numFmtId="176" fontId="21" fillId="0" borderId="18" xfId="0" applyNumberFormat="1" applyFont="1" applyFill="1" applyBorder="1" applyAlignment="1">
      <alignment horizontal="right" vertical="center"/>
    </xf>
    <xf numFmtId="176" fontId="21" fillId="0" borderId="126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76" fontId="21" fillId="0" borderId="0" xfId="33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19" fillId="0" borderId="170" xfId="0" applyFont="1" applyFill="1" applyBorder="1" applyAlignment="1">
      <alignment horizontal="center" vertical="center" wrapText="1"/>
    </xf>
    <xf numFmtId="0" fontId="19" fillId="0" borderId="153" xfId="0" applyFont="1" applyFill="1" applyBorder="1" applyAlignment="1">
      <alignment horizontal="center" vertical="center" wrapText="1"/>
    </xf>
    <xf numFmtId="179" fontId="21" fillId="0" borderId="114" xfId="0" applyNumberFormat="1" applyFont="1" applyFill="1" applyBorder="1" applyAlignment="1">
      <alignment horizontal="right" vertical="center" wrapText="1"/>
    </xf>
    <xf numFmtId="179" fontId="21" fillId="0" borderId="102" xfId="0" applyNumberFormat="1" applyFont="1" applyFill="1" applyBorder="1" applyAlignment="1">
      <alignment horizontal="right" vertical="center" wrapText="1"/>
    </xf>
    <xf numFmtId="179" fontId="21" fillId="0" borderId="33" xfId="0" applyNumberFormat="1" applyFont="1" applyFill="1" applyBorder="1" applyAlignment="1">
      <alignment horizontal="right" vertical="center" wrapText="1"/>
    </xf>
    <xf numFmtId="179" fontId="21" fillId="0" borderId="116" xfId="0" applyNumberFormat="1" applyFont="1" applyFill="1" applyBorder="1" applyAlignment="1">
      <alignment horizontal="right" vertical="center" wrapText="1"/>
    </xf>
    <xf numFmtId="179" fontId="21" fillId="0" borderId="84" xfId="0" applyNumberFormat="1" applyFont="1" applyFill="1" applyBorder="1" applyAlignment="1">
      <alignment horizontal="right" vertical="center" wrapText="1"/>
    </xf>
    <xf numFmtId="179" fontId="21" fillId="0" borderId="33" xfId="0" applyNumberFormat="1" applyFont="1" applyFill="1" applyBorder="1" applyAlignment="1">
      <alignment horizontal="center" vertical="center" wrapText="1"/>
    </xf>
    <xf numFmtId="179" fontId="21" fillId="0" borderId="115" xfId="0" applyNumberFormat="1" applyFont="1" applyFill="1" applyBorder="1" applyAlignment="1">
      <alignment horizontal="center" vertical="center" wrapText="1"/>
    </xf>
    <xf numFmtId="179" fontId="21" fillId="0" borderId="116" xfId="0" applyNumberFormat="1" applyFont="1" applyFill="1" applyBorder="1" applyAlignment="1">
      <alignment horizontal="center" vertical="center" wrapText="1"/>
    </xf>
    <xf numFmtId="0" fontId="19" fillId="0" borderId="178" xfId="0" applyFont="1" applyFill="1" applyBorder="1" applyAlignment="1">
      <alignment vertical="center"/>
    </xf>
    <xf numFmtId="0" fontId="19" fillId="0" borderId="41" xfId="0" applyFont="1" applyFill="1" applyBorder="1" applyAlignment="1">
      <alignment horizontal="justify" vertical="center" wrapText="1"/>
    </xf>
    <xf numFmtId="0" fontId="19" fillId="0" borderId="179" xfId="0" applyFont="1" applyFill="1" applyBorder="1" applyAlignment="1">
      <alignment horizontal="justify" vertical="center" wrapText="1"/>
    </xf>
    <xf numFmtId="179" fontId="21" fillId="0" borderId="164" xfId="0" applyNumberFormat="1" applyFont="1" applyFill="1" applyBorder="1" applyAlignment="1">
      <alignment horizontal="right" vertical="center" wrapText="1"/>
    </xf>
    <xf numFmtId="179" fontId="21" fillId="0" borderId="107" xfId="0" applyNumberFormat="1" applyFont="1" applyFill="1" applyBorder="1" applyAlignment="1">
      <alignment horizontal="right" vertical="center" wrapText="1"/>
    </xf>
    <xf numFmtId="179" fontId="21" fillId="0" borderId="138" xfId="0" applyNumberFormat="1" applyFont="1" applyFill="1" applyBorder="1" applyAlignment="1">
      <alignment horizontal="right" vertical="center" wrapText="1"/>
    </xf>
    <xf numFmtId="179" fontId="21" fillId="0" borderId="80" xfId="0" applyNumberFormat="1" applyFont="1" applyFill="1" applyBorder="1" applyAlignment="1">
      <alignment horizontal="right" vertical="center" wrapText="1"/>
    </xf>
    <xf numFmtId="0" fontId="19" fillId="0" borderId="165" xfId="0" applyFont="1" applyFill="1" applyBorder="1" applyAlignment="1">
      <alignment vertical="center"/>
    </xf>
    <xf numFmtId="0" fontId="19" fillId="0" borderId="180" xfId="0" applyFont="1" applyFill="1" applyBorder="1" applyAlignment="1">
      <alignment horizontal="justify" vertical="center" wrapText="1"/>
    </xf>
    <xf numFmtId="179" fontId="21" fillId="0" borderId="92" xfId="0" applyNumberFormat="1" applyFont="1" applyFill="1" applyBorder="1" applyAlignment="1">
      <alignment horizontal="right" vertical="center" wrapText="1"/>
    </xf>
    <xf numFmtId="179" fontId="21" fillId="0" borderId="104" xfId="0" applyNumberFormat="1" applyFont="1" applyFill="1" applyBorder="1" applyAlignment="1">
      <alignment horizontal="right" vertical="center" wrapText="1"/>
    </xf>
    <xf numFmtId="179" fontId="21" fillId="0" borderId="18" xfId="0" applyNumberFormat="1" applyFont="1" applyFill="1" applyBorder="1" applyAlignment="1">
      <alignment horizontal="right" vertical="center" wrapText="1"/>
    </xf>
    <xf numFmtId="179" fontId="34" fillId="0" borderId="92" xfId="0" applyNumberFormat="1" applyFont="1" applyFill="1" applyBorder="1" applyAlignment="1">
      <alignment vertical="center" wrapText="1"/>
    </xf>
    <xf numFmtId="179" fontId="34" fillId="0" borderId="18" xfId="0" applyNumberFormat="1" applyFont="1" applyFill="1" applyBorder="1" applyAlignment="1">
      <alignment vertical="center" wrapText="1"/>
    </xf>
    <xf numFmtId="179" fontId="21" fillId="0" borderId="31" xfId="0" applyNumberFormat="1" applyFont="1" applyFill="1" applyBorder="1" applyAlignment="1">
      <alignment horizontal="right" vertical="center" wrapText="1"/>
    </xf>
    <xf numFmtId="179" fontId="34" fillId="0" borderId="22" xfId="0" applyNumberFormat="1" applyFont="1" applyFill="1" applyBorder="1" applyAlignment="1">
      <alignment vertical="center" wrapText="1"/>
    </xf>
    <xf numFmtId="0" fontId="20" fillId="0" borderId="180" xfId="0" applyFont="1" applyFill="1" applyBorder="1" applyAlignment="1">
      <alignment horizontal="justify" vertical="center" wrapText="1"/>
    </xf>
    <xf numFmtId="0" fontId="20" fillId="0" borderId="181" xfId="0" applyFont="1" applyFill="1" applyBorder="1" applyAlignment="1">
      <alignment horizontal="justify" vertical="center" wrapText="1"/>
    </xf>
    <xf numFmtId="179" fontId="21" fillId="0" borderId="166" xfId="0" applyNumberFormat="1" applyFont="1" applyFill="1" applyBorder="1" applyAlignment="1">
      <alignment horizontal="right" vertical="center" wrapText="1"/>
    </xf>
    <xf numFmtId="179" fontId="21" fillId="0" borderId="111" xfId="0" applyNumberFormat="1" applyFont="1" applyFill="1" applyBorder="1" applyAlignment="1">
      <alignment horizontal="right" vertical="center" wrapText="1"/>
    </xf>
    <xf numFmtId="179" fontId="21" fillId="0" borderId="143" xfId="0" applyNumberFormat="1" applyFont="1" applyFill="1" applyBorder="1" applyAlignment="1">
      <alignment horizontal="right" vertical="center" wrapText="1"/>
    </xf>
    <xf numFmtId="179" fontId="34" fillId="0" borderId="166" xfId="0" applyNumberFormat="1" applyFont="1" applyFill="1" applyBorder="1" applyAlignment="1">
      <alignment vertical="center" wrapText="1"/>
    </xf>
    <xf numFmtId="179" fontId="34" fillId="0" borderId="143" xfId="0" applyNumberFormat="1" applyFont="1" applyFill="1" applyBorder="1" applyAlignment="1">
      <alignment vertical="center" wrapText="1"/>
    </xf>
    <xf numFmtId="179" fontId="21" fillId="0" borderId="141" xfId="0" applyNumberFormat="1" applyFont="1" applyFill="1" applyBorder="1" applyAlignment="1">
      <alignment horizontal="right" vertical="center" wrapText="1"/>
    </xf>
    <xf numFmtId="179" fontId="21" fillId="0" borderId="144" xfId="0" applyNumberFormat="1" applyFont="1" applyFill="1" applyBorder="1" applyAlignment="1">
      <alignment vertical="center" wrapText="1"/>
    </xf>
    <xf numFmtId="179" fontId="34" fillId="0" borderId="167" xfId="0" applyNumberFormat="1" applyFont="1" applyFill="1" applyBorder="1" applyAlignment="1">
      <alignment vertical="center" wrapText="1"/>
    </xf>
    <xf numFmtId="179" fontId="21" fillId="0" borderId="27" xfId="0" applyNumberFormat="1" applyFont="1" applyFill="1" applyBorder="1" applyAlignment="1">
      <alignment horizontal="right" vertical="center" wrapText="1"/>
    </xf>
    <xf numFmtId="179" fontId="21" fillId="0" borderId="119" xfId="0" applyNumberFormat="1" applyFont="1" applyFill="1" applyBorder="1" applyAlignment="1">
      <alignment horizontal="right" vertical="center" wrapText="1"/>
    </xf>
    <xf numFmtId="179" fontId="21" fillId="0" borderId="0" xfId="0" applyNumberFormat="1" applyFont="1" applyFill="1" applyBorder="1" applyAlignment="1">
      <alignment horizontal="right" vertical="center" wrapText="1"/>
    </xf>
    <xf numFmtId="179" fontId="21" fillId="0" borderId="94" xfId="0" applyNumberFormat="1" applyFont="1" applyFill="1" applyBorder="1" applyAlignment="1">
      <alignment horizontal="right" vertical="center" wrapText="1"/>
    </xf>
    <xf numFmtId="179" fontId="21" fillId="0" borderId="175" xfId="0" applyNumberFormat="1" applyFont="1" applyFill="1" applyBorder="1" applyAlignment="1">
      <alignment horizontal="right" vertical="center" wrapText="1"/>
    </xf>
    <xf numFmtId="179" fontId="21" fillId="0" borderId="28" xfId="0" applyNumberFormat="1" applyFont="1" applyFill="1" applyBorder="1" applyAlignment="1">
      <alignment horizontal="right" vertical="center" wrapText="1"/>
    </xf>
    <xf numFmtId="0" fontId="19" fillId="0" borderId="40" xfId="0" applyFont="1" applyFill="1" applyBorder="1" applyAlignment="1">
      <alignment vertical="center"/>
    </xf>
    <xf numFmtId="0" fontId="19" fillId="0" borderId="41" xfId="0" applyFont="1" applyFill="1" applyBorder="1" applyAlignment="1">
      <alignment horizontal="justify" vertical="center"/>
    </xf>
    <xf numFmtId="0" fontId="22" fillId="0" borderId="179" xfId="0" applyFont="1" applyFill="1" applyBorder="1" applyAlignment="1">
      <alignment horizontal="justify" vertical="center"/>
    </xf>
    <xf numFmtId="177" fontId="21" fillId="0" borderId="164" xfId="0" applyNumberFormat="1" applyFont="1" applyFill="1" applyBorder="1" applyAlignment="1">
      <alignment horizontal="right" vertical="center" wrapText="1"/>
    </xf>
    <xf numFmtId="177" fontId="21" fillId="0" borderId="107" xfId="0" applyNumberFormat="1" applyFont="1" applyFill="1" applyBorder="1" applyAlignment="1">
      <alignment horizontal="right" vertical="center" wrapText="1"/>
    </xf>
    <xf numFmtId="177" fontId="21" fillId="0" borderId="138" xfId="0" applyNumberFormat="1" applyFont="1" applyFill="1" applyBorder="1" applyAlignment="1">
      <alignment horizontal="right" vertical="center" wrapText="1"/>
    </xf>
    <xf numFmtId="179" fontId="34" fillId="0" borderId="164" xfId="0" applyNumberFormat="1" applyFont="1" applyFill="1" applyBorder="1" applyAlignment="1">
      <alignment vertical="center" wrapText="1"/>
    </xf>
    <xf numFmtId="179" fontId="34" fillId="0" borderId="138" xfId="0" applyNumberFormat="1" applyFont="1" applyFill="1" applyBorder="1" applyAlignment="1">
      <alignment vertical="center" wrapText="1"/>
    </xf>
    <xf numFmtId="177" fontId="21" fillId="0" borderId="80" xfId="0" applyNumberFormat="1" applyFont="1" applyFill="1" applyBorder="1" applyAlignment="1">
      <alignment horizontal="right" vertical="center" wrapText="1"/>
    </xf>
    <xf numFmtId="179" fontId="34" fillId="0" borderId="165" xfId="0" applyNumberFormat="1" applyFont="1" applyFill="1" applyBorder="1" applyAlignment="1">
      <alignment vertical="center" wrapText="1"/>
    </xf>
    <xf numFmtId="177" fontId="21" fillId="0" borderId="92" xfId="0" applyNumberFormat="1" applyFont="1" applyFill="1" applyBorder="1" applyAlignment="1">
      <alignment horizontal="right" vertical="center" wrapText="1"/>
    </xf>
    <xf numFmtId="177" fontId="21" fillId="0" borderId="104" xfId="0" applyNumberFormat="1" applyFont="1" applyFill="1" applyBorder="1" applyAlignment="1">
      <alignment horizontal="right" vertical="center" wrapText="1"/>
    </xf>
    <xf numFmtId="177" fontId="21" fillId="0" borderId="18" xfId="0" applyNumberFormat="1" applyFont="1" applyFill="1" applyBorder="1" applyAlignment="1">
      <alignment horizontal="right" vertical="center" wrapText="1"/>
    </xf>
    <xf numFmtId="177" fontId="21" fillId="0" borderId="31" xfId="0" applyNumberFormat="1" applyFont="1" applyFill="1" applyBorder="1" applyAlignment="1">
      <alignment horizontal="right" vertical="center" wrapText="1"/>
    </xf>
    <xf numFmtId="49" fontId="21" fillId="0" borderId="126" xfId="0" applyNumberFormat="1" applyFont="1" applyFill="1" applyBorder="1" applyAlignment="1">
      <alignment horizontal="right" vertical="center" wrapText="1"/>
    </xf>
    <xf numFmtId="0" fontId="21" fillId="0" borderId="126" xfId="0" applyNumberFormat="1" applyFont="1" applyFill="1" applyBorder="1" applyAlignment="1">
      <alignment horizontal="right" vertical="center" wrapText="1"/>
    </xf>
    <xf numFmtId="0" fontId="19" fillId="0" borderId="181" xfId="0" applyFont="1" applyFill="1" applyBorder="1" applyAlignment="1">
      <alignment horizontal="justify" vertical="center" wrapText="1"/>
    </xf>
    <xf numFmtId="177" fontId="21" fillId="0" borderId="166" xfId="0" applyNumberFormat="1" applyFont="1" applyFill="1" applyBorder="1" applyAlignment="1">
      <alignment horizontal="right" vertical="center" wrapText="1"/>
    </xf>
    <xf numFmtId="177" fontId="21" fillId="0" borderId="111" xfId="0" applyNumberFormat="1" applyFont="1" applyFill="1" applyBorder="1" applyAlignment="1">
      <alignment horizontal="right" vertical="center" wrapText="1"/>
    </xf>
    <xf numFmtId="177" fontId="21" fillId="0" borderId="143" xfId="0" applyNumberFormat="1" applyFont="1" applyFill="1" applyBorder="1" applyAlignment="1">
      <alignment horizontal="right" vertical="center" wrapText="1"/>
    </xf>
    <xf numFmtId="177" fontId="21" fillId="0" borderId="141" xfId="0" applyNumberFormat="1" applyFont="1" applyFill="1" applyBorder="1" applyAlignment="1">
      <alignment horizontal="right" vertical="center" wrapText="1"/>
    </xf>
    <xf numFmtId="49" fontId="21" fillId="0" borderId="144" xfId="0" applyNumberFormat="1" applyFont="1" applyFill="1" applyBorder="1" applyAlignment="1">
      <alignment horizontal="right" vertical="center" wrapText="1"/>
    </xf>
    <xf numFmtId="0" fontId="22" fillId="0" borderId="179" xfId="0" applyFont="1" applyFill="1" applyBorder="1" applyAlignment="1">
      <alignment horizontal="justify" vertical="center" wrapText="1"/>
    </xf>
    <xf numFmtId="186" fontId="21" fillId="0" borderId="164" xfId="0" applyNumberFormat="1" applyFont="1" applyFill="1" applyBorder="1" applyAlignment="1">
      <alignment horizontal="right" vertical="center" wrapText="1"/>
    </xf>
    <xf numFmtId="186" fontId="21" fillId="0" borderId="164" xfId="0" applyNumberFormat="1" applyFont="1" applyFill="1" applyBorder="1" applyAlignment="1">
      <alignment horizontal="right" vertical="center" shrinkToFit="1"/>
    </xf>
    <xf numFmtId="186" fontId="21" fillId="0" borderId="92" xfId="0" applyNumberFormat="1" applyFont="1" applyFill="1" applyBorder="1" applyAlignment="1">
      <alignment horizontal="right" vertical="center" wrapText="1"/>
    </xf>
    <xf numFmtId="186" fontId="21" fillId="0" borderId="92" xfId="0" applyNumberFormat="1" applyFont="1" applyFill="1" applyBorder="1" applyAlignment="1">
      <alignment horizontal="right" vertical="center" shrinkToFit="1"/>
    </xf>
    <xf numFmtId="0" fontId="19" fillId="0" borderId="22" xfId="0" applyFont="1" applyFill="1" applyBorder="1" applyAlignment="1">
      <alignment vertical="center"/>
    </xf>
    <xf numFmtId="186" fontId="21" fillId="0" borderId="104" xfId="0" applyNumberFormat="1" applyFont="1" applyFill="1" applyBorder="1" applyAlignment="1">
      <alignment horizontal="right" vertical="center" wrapText="1"/>
    </xf>
    <xf numFmtId="186" fontId="21" fillId="0" borderId="18" xfId="0" applyNumberFormat="1" applyFont="1" applyFill="1" applyBorder="1" applyAlignment="1">
      <alignment horizontal="right" vertical="center" wrapText="1"/>
    </xf>
    <xf numFmtId="186" fontId="21" fillId="0" borderId="126" xfId="0" applyNumberFormat="1" applyFont="1" applyFill="1" applyBorder="1" applyAlignment="1">
      <alignment horizontal="right" vertical="center" wrapText="1"/>
    </xf>
    <xf numFmtId="186" fontId="21" fillId="0" borderId="31" xfId="0" applyNumberFormat="1" applyFont="1" applyFill="1" applyBorder="1" applyAlignment="1">
      <alignment horizontal="right" vertical="center" wrapText="1"/>
    </xf>
    <xf numFmtId="0" fontId="19" fillId="0" borderId="68" xfId="0" applyFont="1" applyFill="1" applyBorder="1" applyAlignment="1">
      <alignment horizontal="justify" vertical="center" wrapText="1"/>
    </xf>
    <xf numFmtId="0" fontId="19" fillId="0" borderId="182" xfId="0" applyFont="1" applyFill="1" applyBorder="1" applyAlignment="1">
      <alignment horizontal="justify" vertical="center" wrapText="1"/>
    </xf>
    <xf numFmtId="186" fontId="21" fillId="0" borderId="166" xfId="0" applyNumberFormat="1" applyFont="1" applyFill="1" applyBorder="1" applyAlignment="1">
      <alignment horizontal="right" vertical="center" wrapText="1"/>
    </xf>
    <xf numFmtId="186" fontId="21" fillId="0" borderId="111" xfId="0" applyNumberFormat="1" applyFont="1" applyFill="1" applyBorder="1" applyAlignment="1">
      <alignment horizontal="right" vertical="center" wrapText="1"/>
    </xf>
    <xf numFmtId="186" fontId="21" fillId="0" borderId="143" xfId="0" applyNumberFormat="1" applyFont="1" applyFill="1" applyBorder="1" applyAlignment="1">
      <alignment horizontal="right" vertical="center" wrapText="1"/>
    </xf>
    <xf numFmtId="186" fontId="21" fillId="0" borderId="144" xfId="0" applyNumberFormat="1" applyFont="1" applyFill="1" applyBorder="1" applyAlignment="1">
      <alignment horizontal="right" vertical="center" wrapText="1"/>
    </xf>
    <xf numFmtId="186" fontId="21" fillId="0" borderId="141" xfId="0" applyNumberFormat="1" applyFont="1" applyFill="1" applyBorder="1" applyAlignment="1">
      <alignment horizontal="right" vertical="center" wrapText="1"/>
    </xf>
    <xf numFmtId="0" fontId="19" fillId="0" borderId="167" xfId="0" applyFont="1" applyFill="1" applyBorder="1" applyAlignment="1">
      <alignment vertical="center"/>
    </xf>
    <xf numFmtId="0" fontId="19" fillId="0" borderId="118" xfId="0" applyFont="1" applyFill="1" applyBorder="1" applyAlignment="1">
      <alignment horizontal="justify" vertical="center" wrapText="1"/>
    </xf>
    <xf numFmtId="186" fontId="21" fillId="0" borderId="27" xfId="0" applyNumberFormat="1" applyFont="1" applyFill="1" applyBorder="1" applyAlignment="1">
      <alignment horizontal="right" vertical="center" wrapText="1"/>
    </xf>
    <xf numFmtId="186" fontId="21" fillId="0" borderId="119" xfId="0" applyNumberFormat="1" applyFont="1" applyFill="1" applyBorder="1" applyAlignment="1">
      <alignment horizontal="right" vertical="center" wrapText="1"/>
    </xf>
    <xf numFmtId="186" fontId="21" fillId="0" borderId="0" xfId="0" applyNumberFormat="1" applyFont="1" applyFill="1" applyBorder="1" applyAlignment="1">
      <alignment horizontal="right" vertical="center" wrapText="1"/>
    </xf>
    <xf numFmtId="49" fontId="21" fillId="0" borderId="94" xfId="0" applyNumberFormat="1" applyFont="1" applyFill="1" applyBorder="1" applyAlignment="1">
      <alignment horizontal="right" vertical="center" wrapText="1"/>
    </xf>
    <xf numFmtId="49" fontId="21" fillId="0" borderId="175" xfId="0" applyNumberFormat="1" applyFont="1" applyFill="1" applyBorder="1" applyAlignment="1">
      <alignment horizontal="right" vertical="center" wrapText="1"/>
    </xf>
    <xf numFmtId="49" fontId="21" fillId="0" borderId="0" xfId="0" applyNumberFormat="1" applyFont="1" applyFill="1" applyBorder="1" applyAlignment="1">
      <alignment horizontal="right" vertical="center" wrapText="1"/>
    </xf>
    <xf numFmtId="49" fontId="21" fillId="0" borderId="28" xfId="0" applyNumberFormat="1" applyFont="1" applyFill="1" applyBorder="1" applyAlignment="1">
      <alignment horizontal="right" vertical="center" wrapText="1"/>
    </xf>
    <xf numFmtId="177" fontId="21" fillId="0" borderId="27" xfId="0" applyNumberFormat="1" applyFont="1" applyFill="1" applyBorder="1" applyAlignment="1">
      <alignment vertical="center" wrapText="1"/>
    </xf>
    <xf numFmtId="177" fontId="21" fillId="0" borderId="119" xfId="0" applyNumberFormat="1" applyFont="1" applyFill="1" applyBorder="1" applyAlignment="1">
      <alignment vertical="center" wrapText="1"/>
    </xf>
    <xf numFmtId="177" fontId="21" fillId="0" borderId="0" xfId="0" applyNumberFormat="1" applyFont="1" applyFill="1" applyBorder="1" applyAlignment="1">
      <alignment vertical="center" wrapText="1"/>
    </xf>
    <xf numFmtId="177" fontId="21" fillId="0" borderId="94" xfId="0" applyNumberFormat="1" applyFont="1" applyFill="1" applyBorder="1" applyAlignment="1">
      <alignment vertical="center" wrapText="1"/>
    </xf>
    <xf numFmtId="177" fontId="21" fillId="0" borderId="175" xfId="0" applyNumberFormat="1" applyFont="1" applyFill="1" applyBorder="1" applyAlignment="1">
      <alignment vertical="center" wrapText="1"/>
    </xf>
    <xf numFmtId="177" fontId="21" fillId="0" borderId="28" xfId="0" applyNumberFormat="1" applyFont="1" applyFill="1" applyBorder="1" applyAlignment="1">
      <alignment vertical="center" wrapText="1"/>
    </xf>
    <xf numFmtId="0" fontId="20" fillId="0" borderId="179" xfId="0" applyFont="1" applyFill="1" applyBorder="1" applyAlignment="1">
      <alignment horizontal="justify" vertical="center" wrapText="1"/>
    </xf>
    <xf numFmtId="177" fontId="21" fillId="0" borderId="27" xfId="0" applyNumberFormat="1" applyFont="1" applyFill="1" applyBorder="1" applyAlignment="1">
      <alignment horizontal="right" vertical="center" wrapText="1"/>
    </xf>
    <xf numFmtId="177" fontId="21" fillId="0" borderId="119" xfId="0" applyNumberFormat="1" applyFont="1" applyFill="1" applyBorder="1" applyAlignment="1">
      <alignment horizontal="right" vertical="center" wrapText="1"/>
    </xf>
    <xf numFmtId="177" fontId="21" fillId="0" borderId="0" xfId="0" applyNumberFormat="1" applyFont="1" applyFill="1" applyBorder="1" applyAlignment="1">
      <alignment horizontal="right" vertical="center" wrapText="1"/>
    </xf>
    <xf numFmtId="177" fontId="21" fillId="0" borderId="94" xfId="0" applyNumberFormat="1" applyFont="1" applyFill="1" applyBorder="1" applyAlignment="1">
      <alignment horizontal="right" vertical="center" wrapText="1"/>
    </xf>
    <xf numFmtId="177" fontId="21" fillId="0" borderId="175" xfId="0" applyNumberFormat="1" applyFont="1" applyFill="1" applyBorder="1" applyAlignment="1">
      <alignment horizontal="right" vertical="center" wrapText="1"/>
    </xf>
    <xf numFmtId="177" fontId="21" fillId="0" borderId="28" xfId="0" applyNumberFormat="1" applyFont="1" applyFill="1" applyBorder="1" applyAlignment="1">
      <alignment horizontal="right" vertical="center" wrapText="1"/>
    </xf>
    <xf numFmtId="179" fontId="21" fillId="0" borderId="184" xfId="0" applyNumberFormat="1" applyFont="1" applyFill="1" applyBorder="1" applyAlignment="1">
      <alignment horizontal="right" vertical="center" wrapText="1"/>
    </xf>
    <xf numFmtId="179" fontId="21" fillId="0" borderId="108" xfId="0" applyNumberFormat="1" applyFont="1" applyFill="1" applyBorder="1" applyAlignment="1">
      <alignment horizontal="right" vertical="center" wrapText="1"/>
    </xf>
    <xf numFmtId="179" fontId="21" fillId="0" borderId="135" xfId="0" applyNumberFormat="1" applyFont="1" applyFill="1" applyBorder="1" applyAlignment="1">
      <alignment horizontal="right" vertical="center" wrapText="1"/>
    </xf>
    <xf numFmtId="179" fontId="21" fillId="0" borderId="97" xfId="0" applyNumberFormat="1" applyFont="1" applyFill="1" applyBorder="1" applyAlignment="1">
      <alignment horizontal="right" vertical="center" wrapText="1"/>
    </xf>
    <xf numFmtId="179" fontId="21" fillId="0" borderId="96" xfId="0" applyNumberFormat="1" applyFont="1" applyFill="1" applyBorder="1" applyAlignment="1">
      <alignment horizontal="right" vertical="center" wrapText="1"/>
    </xf>
    <xf numFmtId="0" fontId="19" fillId="0" borderId="185" xfId="0" applyFont="1" applyFill="1" applyBorder="1" applyAlignment="1">
      <alignment vertical="center"/>
    </xf>
    <xf numFmtId="179" fontId="21" fillId="0" borderId="172" xfId="0" applyNumberFormat="1" applyFont="1" applyFill="1" applyBorder="1" applyAlignment="1">
      <alignment horizontal="right" vertical="center" wrapText="1"/>
    </xf>
    <xf numFmtId="0" fontId="19" fillId="0" borderId="186" xfId="0" applyFont="1" applyFill="1" applyBorder="1" applyAlignment="1">
      <alignment vertical="center"/>
    </xf>
    <xf numFmtId="0" fontId="19" fillId="0" borderId="34" xfId="0" applyFont="1" applyFill="1" applyBorder="1" applyAlignment="1">
      <alignment horizontal="justify" vertical="center" wrapText="1"/>
    </xf>
    <xf numFmtId="0" fontId="19" fillId="0" borderId="187" xfId="0" applyFont="1" applyFill="1" applyBorder="1" applyAlignment="1">
      <alignment horizontal="justify" vertical="center" wrapText="1"/>
    </xf>
    <xf numFmtId="179" fontId="21" fillId="0" borderId="153" xfId="0" applyNumberFormat="1" applyFont="1" applyFill="1" applyBorder="1" applyAlignment="1">
      <alignment horizontal="right" vertical="center" wrapText="1"/>
    </xf>
    <xf numFmtId="179" fontId="21" fillId="0" borderId="112" xfId="0" applyNumberFormat="1" applyFont="1" applyFill="1" applyBorder="1" applyAlignment="1">
      <alignment horizontal="right" vertical="center" wrapText="1"/>
    </xf>
    <xf numFmtId="179" fontId="21" fillId="0" borderId="147" xfId="0" applyNumberFormat="1" applyFont="1" applyFill="1" applyBorder="1" applyAlignment="1">
      <alignment horizontal="right" vertical="center" wrapText="1"/>
    </xf>
    <xf numFmtId="179" fontId="21" fillId="0" borderId="146" xfId="0" applyNumberFormat="1" applyFont="1" applyFill="1" applyBorder="1" applyAlignment="1">
      <alignment horizontal="right" vertical="center" wrapText="1"/>
    </xf>
    <xf numFmtId="0" fontId="19" fillId="0" borderId="67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179" fontId="31" fillId="0" borderId="0" xfId="0" applyNumberFormat="1" applyFont="1" applyFill="1" applyAlignment="1">
      <alignment vertical="center"/>
    </xf>
    <xf numFmtId="179" fontId="19" fillId="0" borderId="0" xfId="0" applyNumberFormat="1" applyFont="1" applyFill="1" applyAlignment="1">
      <alignment vertical="center"/>
    </xf>
    <xf numFmtId="179" fontId="20" fillId="0" borderId="0" xfId="0" applyNumberFormat="1" applyFont="1" applyFill="1" applyBorder="1" applyAlignment="1">
      <alignment horizontal="center" vertical="center" wrapText="1"/>
    </xf>
    <xf numFmtId="176" fontId="21" fillId="0" borderId="157" xfId="0" applyNumberFormat="1" applyFont="1" applyFill="1" applyBorder="1" applyAlignment="1">
      <alignment horizontal="right" vertical="center" wrapText="1"/>
    </xf>
    <xf numFmtId="176" fontId="21" fillId="0" borderId="158" xfId="0" applyNumberFormat="1" applyFont="1" applyFill="1" applyBorder="1" applyAlignment="1">
      <alignment horizontal="right" vertical="center" wrapText="1"/>
    </xf>
    <xf numFmtId="176" fontId="21" fillId="0" borderId="159" xfId="0" applyNumberFormat="1" applyFont="1" applyFill="1" applyBorder="1" applyAlignment="1">
      <alignment horizontal="right" vertical="center" wrapText="1"/>
    </xf>
    <xf numFmtId="176" fontId="21" fillId="0" borderId="160" xfId="0" applyNumberFormat="1" applyFont="1" applyFill="1" applyBorder="1" applyAlignment="1">
      <alignment horizontal="right" vertical="center" wrapText="1"/>
    </xf>
    <xf numFmtId="176" fontId="21" fillId="0" borderId="161" xfId="0" applyNumberFormat="1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>
      <alignment horizontal="center" vertical="center" wrapText="1"/>
    </xf>
    <xf numFmtId="176" fontId="21" fillId="0" borderId="124" xfId="0" applyNumberFormat="1" applyFont="1" applyFill="1" applyBorder="1" applyAlignment="1">
      <alignment horizontal="right" vertical="center" wrapText="1"/>
    </xf>
    <xf numFmtId="176" fontId="21" fillId="0" borderId="162" xfId="0" applyNumberFormat="1" applyFont="1" applyFill="1" applyBorder="1" applyAlignment="1">
      <alignment horizontal="right" vertical="center" wrapText="1"/>
    </xf>
    <xf numFmtId="176" fontId="21" fillId="0" borderId="122" xfId="0" applyNumberFormat="1" applyFont="1" applyFill="1" applyBorder="1" applyAlignment="1">
      <alignment horizontal="right" vertical="center" wrapText="1"/>
    </xf>
    <xf numFmtId="176" fontId="21" fillId="0" borderId="123" xfId="0" applyNumberFormat="1" applyFont="1" applyFill="1" applyBorder="1" applyAlignment="1">
      <alignment horizontal="right" vertical="center" wrapText="1"/>
    </xf>
    <xf numFmtId="176" fontId="21" fillId="0" borderId="163" xfId="0" applyNumberFormat="1" applyFont="1" applyFill="1" applyBorder="1" applyAlignment="1">
      <alignment horizontal="right" vertical="center" wrapText="1"/>
    </xf>
    <xf numFmtId="0" fontId="19" fillId="0" borderId="41" xfId="0" applyFont="1" applyFill="1" applyBorder="1" applyAlignment="1">
      <alignment vertical="center" wrapText="1"/>
    </xf>
    <xf numFmtId="176" fontId="21" fillId="0" borderId="139" xfId="0" applyNumberFormat="1" applyFont="1" applyFill="1" applyBorder="1" applyAlignment="1">
      <alignment horizontal="right" vertical="center" wrapText="1"/>
    </xf>
    <xf numFmtId="176" fontId="21" fillId="0" borderId="164" xfId="0" applyNumberFormat="1" applyFont="1" applyFill="1" applyBorder="1" applyAlignment="1">
      <alignment horizontal="right" vertical="center" wrapText="1"/>
    </xf>
    <xf numFmtId="176" fontId="34" fillId="0" borderId="164" xfId="0" applyNumberFormat="1" applyFont="1" applyFill="1" applyBorder="1" applyAlignment="1">
      <alignment horizontal="left" vertical="center" wrapText="1"/>
    </xf>
    <xf numFmtId="176" fontId="21" fillId="0" borderId="138" xfId="0" applyNumberFormat="1" applyFont="1" applyFill="1" applyBorder="1" applyAlignment="1">
      <alignment horizontal="right" vertical="center" wrapText="1"/>
    </xf>
    <xf numFmtId="176" fontId="34" fillId="0" borderId="138" xfId="0" applyNumberFormat="1" applyFont="1" applyFill="1" applyBorder="1" applyAlignment="1">
      <alignment horizontal="left" vertical="center" wrapText="1"/>
    </xf>
    <xf numFmtId="176" fontId="21" fillId="0" borderId="80" xfId="0" applyNumberFormat="1" applyFont="1" applyFill="1" applyBorder="1" applyAlignment="1">
      <alignment horizontal="right" vertical="center" wrapText="1"/>
    </xf>
    <xf numFmtId="176" fontId="34" fillId="0" borderId="165" xfId="0" applyNumberFormat="1" applyFont="1" applyFill="1" applyBorder="1" applyAlignment="1">
      <alignment horizontal="left" vertical="center" wrapText="1"/>
    </xf>
    <xf numFmtId="176" fontId="21" fillId="0" borderId="126" xfId="0" applyNumberFormat="1" applyFont="1" applyFill="1" applyBorder="1" applyAlignment="1">
      <alignment horizontal="right" vertical="center" wrapText="1"/>
    </xf>
    <xf numFmtId="176" fontId="22" fillId="0" borderId="92" xfId="0" applyNumberFormat="1" applyFont="1" applyFill="1" applyBorder="1" applyAlignment="1">
      <alignment horizontal="left" vertical="center" wrapText="1"/>
    </xf>
    <xf numFmtId="176" fontId="21" fillId="0" borderId="92" xfId="0" applyNumberFormat="1" applyFont="1" applyFill="1" applyBorder="1" applyAlignment="1">
      <alignment horizontal="right" vertical="center" wrapText="1"/>
    </xf>
    <xf numFmtId="176" fontId="34" fillId="0" borderId="92" xfId="0" applyNumberFormat="1" applyFont="1" applyFill="1" applyBorder="1" applyAlignment="1">
      <alignment horizontal="left" vertical="center" wrapText="1"/>
    </xf>
    <xf numFmtId="176" fontId="21" fillId="0" borderId="18" xfId="0" applyNumberFormat="1" applyFont="1" applyFill="1" applyBorder="1" applyAlignment="1">
      <alignment horizontal="right" vertical="center" wrapText="1"/>
    </xf>
    <xf numFmtId="176" fontId="34" fillId="0" borderId="18" xfId="0" applyNumberFormat="1" applyFont="1" applyFill="1" applyBorder="1" applyAlignment="1">
      <alignment horizontal="left" vertical="center" wrapText="1"/>
    </xf>
    <xf numFmtId="176" fontId="21" fillId="0" borderId="31" xfId="0" applyNumberFormat="1" applyFont="1" applyFill="1" applyBorder="1" applyAlignment="1">
      <alignment horizontal="right" vertical="center" wrapText="1"/>
    </xf>
    <xf numFmtId="176" fontId="34" fillId="0" borderId="22" xfId="0" applyNumberFormat="1" applyFont="1" applyFill="1" applyBorder="1" applyAlignment="1">
      <alignment horizontal="left" vertical="center" wrapText="1"/>
    </xf>
    <xf numFmtId="0" fontId="19" fillId="0" borderId="68" xfId="0" applyFont="1" applyFill="1" applyBorder="1" applyAlignment="1">
      <alignment vertical="center" wrapText="1"/>
    </xf>
    <xf numFmtId="0" fontId="19" fillId="0" borderId="128" xfId="0" applyFont="1" applyFill="1" applyBorder="1" applyAlignment="1">
      <alignment vertical="center" wrapText="1"/>
    </xf>
    <xf numFmtId="176" fontId="21" fillId="0" borderId="144" xfId="0" applyNumberFormat="1" applyFont="1" applyFill="1" applyBorder="1" applyAlignment="1">
      <alignment horizontal="right" vertical="center" wrapText="1"/>
    </xf>
    <xf numFmtId="176" fontId="22" fillId="0" borderId="166" xfId="0" applyNumberFormat="1" applyFont="1" applyFill="1" applyBorder="1" applyAlignment="1">
      <alignment horizontal="left" vertical="center" wrapText="1"/>
    </xf>
    <xf numFmtId="176" fontId="21" fillId="0" borderId="166" xfId="0" applyNumberFormat="1" applyFont="1" applyFill="1" applyBorder="1" applyAlignment="1">
      <alignment horizontal="right" vertical="center" wrapText="1"/>
    </xf>
    <xf numFmtId="176" fontId="34" fillId="0" borderId="166" xfId="0" applyNumberFormat="1" applyFont="1" applyFill="1" applyBorder="1" applyAlignment="1">
      <alignment horizontal="left" vertical="center" wrapText="1"/>
    </xf>
    <xf numFmtId="176" fontId="21" fillId="0" borderId="143" xfId="0" applyNumberFormat="1" applyFont="1" applyFill="1" applyBorder="1" applyAlignment="1">
      <alignment horizontal="right" vertical="center" wrapText="1"/>
    </xf>
    <xf numFmtId="176" fontId="34" fillId="0" borderId="143" xfId="0" applyNumberFormat="1" applyFont="1" applyFill="1" applyBorder="1" applyAlignment="1">
      <alignment horizontal="left" vertical="center" wrapText="1"/>
    </xf>
    <xf numFmtId="176" fontId="21" fillId="0" borderId="141" xfId="0" applyNumberFormat="1" applyFont="1" applyFill="1" applyBorder="1" applyAlignment="1">
      <alignment horizontal="right" vertical="center" wrapText="1"/>
    </xf>
    <xf numFmtId="176" fontId="34" fillId="0" borderId="167" xfId="0" applyNumberFormat="1" applyFont="1" applyFill="1" applyBorder="1" applyAlignment="1">
      <alignment horizontal="left" vertical="center" wrapText="1"/>
    </xf>
    <xf numFmtId="176" fontId="22" fillId="0" borderId="162" xfId="0" applyNumberFormat="1" applyFont="1" applyFill="1" applyBorder="1" applyAlignment="1">
      <alignment horizontal="right" vertical="center" wrapText="1"/>
    </xf>
    <xf numFmtId="176" fontId="22" fillId="0" borderId="164" xfId="0" applyNumberFormat="1" applyFont="1" applyFill="1" applyBorder="1" applyAlignment="1">
      <alignment horizontal="right" vertical="center" wrapText="1"/>
    </xf>
    <xf numFmtId="176" fontId="21" fillId="0" borderId="165" xfId="0" applyNumberFormat="1" applyFont="1" applyFill="1" applyBorder="1" applyAlignment="1">
      <alignment horizontal="right" vertical="center" wrapText="1"/>
    </xf>
    <xf numFmtId="176" fontId="21" fillId="0" borderId="22" xfId="0" applyNumberFormat="1" applyFont="1" applyFill="1" applyBorder="1" applyAlignment="1">
      <alignment horizontal="right" vertical="center" wrapText="1"/>
    </xf>
    <xf numFmtId="0" fontId="19" fillId="0" borderId="34" xfId="0" applyFont="1" applyFill="1" applyBorder="1" applyAlignment="1">
      <alignment vertical="center" wrapText="1"/>
    </xf>
    <xf numFmtId="0" fontId="19" fillId="0" borderId="47" xfId="0" applyFont="1" applyFill="1" applyBorder="1" applyAlignment="1">
      <alignment vertical="center" wrapText="1"/>
    </xf>
    <xf numFmtId="176" fontId="21" fillId="0" borderId="148" xfId="0" applyNumberFormat="1" applyFont="1" applyFill="1" applyBorder="1" applyAlignment="1">
      <alignment horizontal="right" vertical="center" wrapText="1"/>
    </xf>
    <xf numFmtId="176" fontId="22" fillId="0" borderId="153" xfId="0" applyNumberFormat="1" applyFont="1" applyFill="1" applyBorder="1" applyAlignment="1">
      <alignment horizontal="left" vertical="center" wrapText="1"/>
    </xf>
    <xf numFmtId="176" fontId="21" fillId="0" borderId="153" xfId="0" applyNumberFormat="1" applyFont="1" applyFill="1" applyBorder="1" applyAlignment="1">
      <alignment horizontal="right" vertical="center" wrapText="1"/>
    </xf>
    <xf numFmtId="176" fontId="21" fillId="0" borderId="147" xfId="0" applyNumberFormat="1" applyFont="1" applyFill="1" applyBorder="1" applyAlignment="1">
      <alignment horizontal="right" vertical="center" wrapText="1"/>
    </xf>
    <xf numFmtId="176" fontId="21" fillId="0" borderId="146" xfId="0" applyNumberFormat="1" applyFont="1" applyFill="1" applyBorder="1" applyAlignment="1">
      <alignment horizontal="right" vertical="center" wrapText="1"/>
    </xf>
    <xf numFmtId="176" fontId="21" fillId="0" borderId="67" xfId="0" applyNumberFormat="1" applyFont="1" applyFill="1" applyBorder="1" applyAlignment="1">
      <alignment horizontal="right" vertical="center" wrapText="1"/>
    </xf>
    <xf numFmtId="0" fontId="25" fillId="0" borderId="0" xfId="0" applyFont="1" applyFill="1" applyAlignment="1">
      <alignment horizontal="left" vertical="center"/>
    </xf>
    <xf numFmtId="179" fontId="22" fillId="0" borderId="0" xfId="0" applyNumberFormat="1" applyFont="1" applyFill="1" applyAlignment="1">
      <alignment vertical="center"/>
    </xf>
    <xf numFmtId="179" fontId="22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179" fontId="19" fillId="0" borderId="0" xfId="0" applyNumberFormat="1" applyFont="1" applyFill="1" applyBorder="1" applyAlignment="1">
      <alignment vertical="center"/>
    </xf>
    <xf numFmtId="179" fontId="31" fillId="0" borderId="0" xfId="0" applyNumberFormat="1" applyFont="1" applyFill="1" applyBorder="1" applyAlignment="1">
      <alignment vertical="center"/>
    </xf>
    <xf numFmtId="0" fontId="19" fillId="0" borderId="63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right" vertical="center"/>
    </xf>
    <xf numFmtId="176" fontId="21" fillId="0" borderId="168" xfId="0" applyNumberFormat="1" applyFont="1" applyFill="1" applyBorder="1" applyAlignment="1">
      <alignment horizontal="right" vertical="center" wrapText="1"/>
    </xf>
    <xf numFmtId="176" fontId="19" fillId="0" borderId="92" xfId="0" applyNumberFormat="1" applyFont="1" applyFill="1" applyBorder="1" applyAlignment="1">
      <alignment vertical="center"/>
    </xf>
    <xf numFmtId="0" fontId="19" fillId="0" borderId="65" xfId="0" applyFont="1" applyFill="1" applyBorder="1" applyAlignment="1">
      <alignment horizontal="right" vertical="center"/>
    </xf>
    <xf numFmtId="0" fontId="19" fillId="0" borderId="147" xfId="0" applyFont="1" applyFill="1" applyBorder="1" applyAlignment="1">
      <alignment horizontal="right" vertical="center"/>
    </xf>
    <xf numFmtId="176" fontId="21" fillId="0" borderId="243" xfId="0" applyNumberFormat="1" applyFont="1" applyFill="1" applyBorder="1" applyAlignment="1">
      <alignment horizontal="right" vertical="center" wrapText="1"/>
    </xf>
    <xf numFmtId="176" fontId="19" fillId="0" borderId="153" xfId="0" applyNumberFormat="1" applyFont="1" applyFill="1" applyBorder="1" applyAlignment="1">
      <alignment vertical="center"/>
    </xf>
    <xf numFmtId="176" fontId="21" fillId="0" borderId="185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right" vertical="center"/>
    </xf>
    <xf numFmtId="0" fontId="19" fillId="0" borderId="33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176" fontId="21" fillId="0" borderId="174" xfId="0" applyNumberFormat="1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>
      <alignment horizontal="right" vertical="center" wrapText="1"/>
    </xf>
    <xf numFmtId="176" fontId="21" fillId="0" borderId="94" xfId="0" applyNumberFormat="1" applyFont="1" applyFill="1" applyBorder="1" applyAlignment="1">
      <alignment horizontal="right" vertical="center" wrapText="1"/>
    </xf>
    <xf numFmtId="176" fontId="21" fillId="0" borderId="175" xfId="0" applyNumberFormat="1" applyFont="1" applyFill="1" applyBorder="1" applyAlignment="1">
      <alignment horizontal="right" vertical="center" wrapText="1"/>
    </xf>
    <xf numFmtId="176" fontId="19" fillId="0" borderId="84" xfId="0" applyNumberFormat="1" applyFont="1" applyFill="1" applyBorder="1" applyAlignment="1">
      <alignment vertical="center"/>
    </xf>
    <xf numFmtId="176" fontId="21" fillId="0" borderId="84" xfId="0" applyNumberFormat="1" applyFont="1" applyFill="1" applyBorder="1" applyAlignment="1">
      <alignment horizontal="right" vertical="center" wrapText="1"/>
    </xf>
    <xf numFmtId="176" fontId="21" fillId="0" borderId="27" xfId="0" applyNumberFormat="1" applyFont="1" applyFill="1" applyBorder="1" applyAlignment="1">
      <alignment horizontal="right" vertical="center" wrapText="1"/>
    </xf>
    <xf numFmtId="176" fontId="19" fillId="0" borderId="0" xfId="0" applyNumberFormat="1" applyFont="1" applyFill="1" applyBorder="1" applyAlignment="1">
      <alignment vertical="center"/>
    </xf>
    <xf numFmtId="176" fontId="34" fillId="0" borderId="147" xfId="0" applyNumberFormat="1" applyFont="1" applyFill="1" applyBorder="1" applyAlignment="1">
      <alignment horizontal="left" vertical="center" wrapText="1"/>
    </xf>
    <xf numFmtId="176" fontId="34" fillId="0" borderId="153" xfId="0" applyNumberFormat="1" applyFont="1" applyFill="1" applyBorder="1" applyAlignment="1">
      <alignment horizontal="left" vertical="center" wrapText="1"/>
    </xf>
    <xf numFmtId="176" fontId="34" fillId="0" borderId="67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19" fillId="0" borderId="113" xfId="0" applyFont="1" applyFill="1" applyBorder="1" applyAlignment="1">
      <alignment horizontal="left" vertical="center"/>
    </xf>
    <xf numFmtId="0" fontId="19" fillId="0" borderId="150" xfId="0" applyFont="1" applyFill="1" applyBorder="1" applyAlignment="1">
      <alignment horizontal="left" vertical="center"/>
    </xf>
    <xf numFmtId="0" fontId="22" fillId="0" borderId="148" xfId="0" applyFont="1" applyFill="1" applyBorder="1" applyAlignment="1">
      <alignment horizontal="center" vertical="center" wrapText="1"/>
    </xf>
    <xf numFmtId="0" fontId="22" fillId="0" borderId="99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left" vertical="center"/>
    </xf>
    <xf numFmtId="176" fontId="31" fillId="0" borderId="128" xfId="0" applyNumberFormat="1" applyFont="1" applyFill="1" applyBorder="1" applyAlignment="1">
      <alignment vertical="center"/>
    </xf>
    <xf numFmtId="176" fontId="31" fillId="0" borderId="105" xfId="0" applyNumberFormat="1" applyFont="1" applyFill="1" applyBorder="1" applyAlignment="1">
      <alignment vertical="center"/>
    </xf>
    <xf numFmtId="176" fontId="31" fillId="0" borderId="105" xfId="0" applyNumberFormat="1" applyFont="1" applyFill="1" applyBorder="1" applyAlignment="1">
      <alignment horizontal="right" vertical="center"/>
    </xf>
    <xf numFmtId="176" fontId="31" fillId="0" borderId="128" xfId="0" applyNumberFormat="1" applyFont="1" applyFill="1" applyBorder="1" applyAlignment="1">
      <alignment horizontal="right" vertical="center"/>
    </xf>
    <xf numFmtId="176" fontId="31" fillId="0" borderId="73" xfId="0" applyNumberFormat="1" applyFont="1" applyFill="1" applyBorder="1" applyAlignment="1">
      <alignment horizontal="right" vertical="center"/>
    </xf>
    <xf numFmtId="176" fontId="31" fillId="0" borderId="129" xfId="0" applyNumberFormat="1" applyFont="1" applyFill="1" applyBorder="1" applyAlignment="1">
      <alignment horizontal="right" vertical="center"/>
    </xf>
    <xf numFmtId="0" fontId="19" fillId="0" borderId="57" xfId="0" applyFont="1" applyFill="1" applyBorder="1" applyAlignment="1">
      <alignment horizontal="left" vertical="center"/>
    </xf>
    <xf numFmtId="176" fontId="31" fillId="0" borderId="131" xfId="0" applyNumberFormat="1" applyFont="1" applyFill="1" applyBorder="1" applyAlignment="1">
      <alignment vertical="center"/>
    </xf>
    <xf numFmtId="176" fontId="31" fillId="0" borderId="106" xfId="0" applyNumberFormat="1" applyFont="1" applyFill="1" applyBorder="1" applyAlignment="1">
      <alignment vertical="center"/>
    </xf>
    <xf numFmtId="176" fontId="31" fillId="0" borderId="106" xfId="0" applyNumberFormat="1" applyFont="1" applyFill="1" applyBorder="1" applyAlignment="1">
      <alignment horizontal="right" vertical="center"/>
    </xf>
    <xf numFmtId="176" fontId="31" fillId="0" borderId="131" xfId="0" applyNumberFormat="1" applyFont="1" applyFill="1" applyBorder="1" applyAlignment="1">
      <alignment horizontal="right" vertical="center"/>
    </xf>
    <xf numFmtId="176" fontId="31" fillId="0" borderId="61" xfId="0" applyNumberFormat="1" applyFont="1" applyFill="1" applyBorder="1" applyAlignment="1">
      <alignment horizontal="right" vertical="center"/>
    </xf>
    <xf numFmtId="176" fontId="31" fillId="0" borderId="132" xfId="0" applyNumberFormat="1" applyFont="1" applyFill="1" applyBorder="1" applyAlignment="1">
      <alignment horizontal="right" vertical="center"/>
    </xf>
    <xf numFmtId="0" fontId="19" fillId="0" borderId="121" xfId="0" applyFont="1" applyFill="1" applyBorder="1" applyAlignment="1">
      <alignment horizontal="left" vertical="center"/>
    </xf>
    <xf numFmtId="176" fontId="31" fillId="0" borderId="122" xfId="0" applyNumberFormat="1" applyFont="1" applyFill="1" applyBorder="1" applyAlignment="1">
      <alignment vertical="center"/>
    </xf>
    <xf numFmtId="176" fontId="31" fillId="0" borderId="103" xfId="0" applyNumberFormat="1" applyFont="1" applyFill="1" applyBorder="1" applyAlignment="1">
      <alignment vertical="center"/>
    </xf>
    <xf numFmtId="176" fontId="31" fillId="0" borderId="103" xfId="0" applyNumberFormat="1" applyFont="1" applyFill="1" applyBorder="1" applyAlignment="1">
      <alignment horizontal="right" vertical="center"/>
    </xf>
    <xf numFmtId="176" fontId="31" fillId="0" borderId="122" xfId="0" applyNumberFormat="1" applyFont="1" applyFill="1" applyBorder="1" applyAlignment="1">
      <alignment horizontal="right" vertical="center"/>
    </xf>
    <xf numFmtId="176" fontId="31" fillId="0" borderId="123" xfId="0" applyNumberFormat="1" applyFont="1" applyFill="1" applyBorder="1" applyAlignment="1">
      <alignment horizontal="right" vertical="center"/>
    </xf>
    <xf numFmtId="176" fontId="31" fillId="0" borderId="124" xfId="0" applyNumberFormat="1" applyFont="1" applyFill="1" applyBorder="1" applyAlignment="1">
      <alignment horizontal="right" vertical="center"/>
    </xf>
    <xf numFmtId="0" fontId="19" fillId="0" borderId="41" xfId="0" applyFont="1" applyFill="1" applyBorder="1" applyAlignment="1">
      <alignment vertical="center"/>
    </xf>
    <xf numFmtId="176" fontId="19" fillId="0" borderId="18" xfId="0" applyNumberFormat="1" applyFont="1" applyFill="1" applyBorder="1" applyAlignment="1">
      <alignment vertical="center"/>
    </xf>
    <xf numFmtId="176" fontId="19" fillId="0" borderId="104" xfId="0" applyNumberFormat="1" applyFont="1" applyFill="1" applyBorder="1" applyAlignment="1">
      <alignment horizontal="right" vertical="center"/>
    </xf>
    <xf numFmtId="176" fontId="19" fillId="0" borderId="18" xfId="0" applyNumberFormat="1" applyFont="1" applyFill="1" applyBorder="1" applyAlignment="1">
      <alignment horizontal="right" vertical="center"/>
    </xf>
    <xf numFmtId="176" fontId="19" fillId="0" borderId="31" xfId="0" applyNumberFormat="1" applyFont="1" applyFill="1" applyBorder="1" applyAlignment="1">
      <alignment horizontal="right" vertical="center"/>
    </xf>
    <xf numFmtId="176" fontId="19" fillId="0" borderId="126" xfId="0" applyNumberFormat="1" applyFont="1" applyFill="1" applyBorder="1" applyAlignment="1">
      <alignment horizontal="right" vertical="center"/>
    </xf>
    <xf numFmtId="0" fontId="19" fillId="0" borderId="68" xfId="0" applyFont="1" applyFill="1" applyBorder="1" applyAlignment="1">
      <alignment vertical="center"/>
    </xf>
    <xf numFmtId="0" fontId="19" fillId="0" borderId="141" xfId="0" applyFont="1" applyFill="1" applyBorder="1" applyAlignment="1">
      <alignment vertical="center"/>
    </xf>
    <xf numFmtId="0" fontId="19" fillId="0" borderId="142" xfId="0" applyFont="1" applyFill="1" applyBorder="1" applyAlignment="1">
      <alignment vertical="center"/>
    </xf>
    <xf numFmtId="176" fontId="19" fillId="0" borderId="143" xfId="0" applyNumberFormat="1" applyFont="1" applyFill="1" applyBorder="1" applyAlignment="1">
      <alignment vertical="center"/>
    </xf>
    <xf numFmtId="176" fontId="19" fillId="0" borderId="111" xfId="0" applyNumberFormat="1" applyFont="1" applyFill="1" applyBorder="1" applyAlignment="1">
      <alignment vertical="center"/>
    </xf>
    <xf numFmtId="176" fontId="19" fillId="0" borderId="111" xfId="0" applyNumberFormat="1" applyFont="1" applyFill="1" applyBorder="1" applyAlignment="1">
      <alignment horizontal="right" vertical="center"/>
    </xf>
    <xf numFmtId="176" fontId="19" fillId="0" borderId="143" xfId="0" applyNumberFormat="1" applyFont="1" applyFill="1" applyBorder="1" applyAlignment="1">
      <alignment horizontal="right" vertical="center"/>
    </xf>
    <xf numFmtId="176" fontId="19" fillId="0" borderId="141" xfId="0" applyNumberFormat="1" applyFont="1" applyFill="1" applyBorder="1" applyAlignment="1">
      <alignment horizontal="right" vertical="center"/>
    </xf>
    <xf numFmtId="176" fontId="19" fillId="0" borderId="144" xfId="0" applyNumberFormat="1" applyFont="1" applyFill="1" applyBorder="1" applyAlignment="1">
      <alignment horizontal="right" vertical="center"/>
    </xf>
    <xf numFmtId="0" fontId="19" fillId="0" borderId="151" xfId="0" applyFont="1" applyFill="1" applyBorder="1" applyAlignment="1">
      <alignment vertical="center"/>
    </xf>
    <xf numFmtId="0" fontId="19" fillId="0" borderId="122" xfId="0" applyFont="1" applyFill="1" applyBorder="1" applyAlignment="1">
      <alignment vertical="center"/>
    </xf>
    <xf numFmtId="0" fontId="19" fillId="0" borderId="121" xfId="0" applyFont="1" applyFill="1" applyBorder="1" applyAlignment="1">
      <alignment vertical="center"/>
    </xf>
    <xf numFmtId="176" fontId="19" fillId="0" borderId="64" xfId="0" applyNumberFormat="1" applyFont="1" applyFill="1" applyBorder="1" applyAlignment="1">
      <alignment horizontal="right" vertical="center"/>
    </xf>
    <xf numFmtId="176" fontId="19" fillId="0" borderId="92" xfId="0" applyNumberFormat="1" applyFont="1" applyFill="1" applyBorder="1" applyAlignment="1">
      <alignment horizontal="right" vertical="center"/>
    </xf>
    <xf numFmtId="0" fontId="19" fillId="0" borderId="91" xfId="0" applyFont="1" applyFill="1" applyBorder="1" applyAlignment="1">
      <alignment horizontal="justify" vertical="center" wrapText="1"/>
    </xf>
    <xf numFmtId="176" fontId="19" fillId="0" borderId="30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>
      <alignment vertical="center"/>
    </xf>
    <xf numFmtId="0" fontId="19" fillId="0" borderId="146" xfId="0" applyFont="1" applyFill="1" applyBorder="1" applyAlignment="1">
      <alignment vertical="center"/>
    </xf>
    <xf numFmtId="0" fontId="19" fillId="0" borderId="152" xfId="0" applyFont="1" applyFill="1" applyBorder="1" applyAlignment="1">
      <alignment vertical="center"/>
    </xf>
    <xf numFmtId="176" fontId="19" fillId="0" borderId="147" xfId="0" applyNumberFormat="1" applyFont="1" applyFill="1" applyBorder="1" applyAlignment="1">
      <alignment vertical="center"/>
    </xf>
    <xf numFmtId="176" fontId="19" fillId="0" borderId="112" xfId="0" applyNumberFormat="1" applyFont="1" applyFill="1" applyBorder="1" applyAlignment="1">
      <alignment vertical="center"/>
    </xf>
    <xf numFmtId="176" fontId="19" fillId="0" borderId="112" xfId="0" applyNumberFormat="1" applyFont="1" applyFill="1" applyBorder="1" applyAlignment="1">
      <alignment horizontal="right" vertical="center"/>
    </xf>
    <xf numFmtId="176" fontId="19" fillId="0" borderId="147" xfId="0" applyNumberFormat="1" applyFont="1" applyFill="1" applyBorder="1" applyAlignment="1">
      <alignment horizontal="right" vertical="center"/>
    </xf>
    <xf numFmtId="176" fontId="19" fillId="0" borderId="146" xfId="0" applyNumberFormat="1" applyFont="1" applyFill="1" applyBorder="1" applyAlignment="1">
      <alignment horizontal="right" vertical="center"/>
    </xf>
    <xf numFmtId="176" fontId="19" fillId="0" borderId="148" xfId="0" applyNumberFormat="1" applyFont="1" applyFill="1" applyBorder="1" applyAlignment="1">
      <alignment horizontal="right" vertical="center"/>
    </xf>
    <xf numFmtId="0" fontId="19" fillId="0" borderId="113" xfId="0" applyFont="1" applyFill="1" applyBorder="1" applyAlignment="1">
      <alignment horizontal="left" vertical="center" wrapText="1"/>
    </xf>
    <xf numFmtId="179" fontId="19" fillId="0" borderId="33" xfId="0" applyNumberFormat="1" applyFont="1" applyFill="1" applyBorder="1" applyAlignment="1">
      <alignment horizontal="center" vertical="center" wrapText="1"/>
    </xf>
    <xf numFmtId="0" fontId="19" fillId="0" borderId="150" xfId="0" applyFont="1" applyFill="1" applyBorder="1" applyAlignment="1">
      <alignment horizontal="left" vertical="center" wrapText="1"/>
    </xf>
    <xf numFmtId="179" fontId="19" fillId="0" borderId="47" xfId="0" applyNumberFormat="1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horizontal="center" vertical="center" wrapText="1"/>
    </xf>
    <xf numFmtId="0" fontId="22" fillId="0" borderId="153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left" vertical="center" wrapText="1"/>
    </xf>
    <xf numFmtId="176" fontId="31" fillId="0" borderId="128" xfId="0" applyNumberFormat="1" applyFont="1" applyFill="1" applyBorder="1" applyAlignment="1">
      <alignment horizontal="right" vertical="center" wrapText="1"/>
    </xf>
    <xf numFmtId="176" fontId="31" fillId="0" borderId="105" xfId="0" applyNumberFormat="1" applyFont="1" applyFill="1" applyBorder="1" applyAlignment="1">
      <alignment horizontal="right" vertical="center" wrapText="1"/>
    </xf>
    <xf numFmtId="176" fontId="31" fillId="0" borderId="154" xfId="0" applyNumberFormat="1" applyFont="1" applyFill="1" applyBorder="1" applyAlignment="1">
      <alignment horizontal="right" vertical="center"/>
    </xf>
    <xf numFmtId="0" fontId="19" fillId="0" borderId="121" xfId="0" applyFont="1" applyFill="1" applyBorder="1" applyAlignment="1">
      <alignment horizontal="left" vertical="center" wrapText="1"/>
    </xf>
    <xf numFmtId="176" fontId="31" fillId="0" borderId="122" xfId="0" applyNumberFormat="1" applyFont="1" applyFill="1" applyBorder="1" applyAlignment="1">
      <alignment horizontal="right" vertical="center" wrapText="1"/>
    </xf>
    <xf numFmtId="176" fontId="31" fillId="0" borderId="103" xfId="0" applyNumberFormat="1" applyFont="1" applyFill="1" applyBorder="1" applyAlignment="1">
      <alignment horizontal="right" vertical="center" wrapText="1"/>
    </xf>
    <xf numFmtId="176" fontId="31" fillId="0" borderId="155" xfId="0" applyNumberFormat="1" applyFont="1" applyFill="1" applyBorder="1" applyAlignment="1">
      <alignment horizontal="right" vertical="center" wrapText="1"/>
    </xf>
    <xf numFmtId="176" fontId="31" fillId="0" borderId="124" xfId="0" applyNumberFormat="1" applyFont="1" applyFill="1" applyBorder="1" applyAlignment="1">
      <alignment horizontal="right" vertical="center" wrapText="1"/>
    </xf>
    <xf numFmtId="176" fontId="31" fillId="0" borderId="155" xfId="0" applyNumberFormat="1" applyFont="1" applyFill="1" applyBorder="1" applyAlignment="1">
      <alignment horizontal="right" vertical="center"/>
    </xf>
    <xf numFmtId="176" fontId="19" fillId="0" borderId="18" xfId="0" applyNumberFormat="1" applyFont="1" applyFill="1" applyBorder="1" applyAlignment="1">
      <alignment horizontal="right" vertical="center" wrapText="1"/>
    </xf>
    <xf numFmtId="176" fontId="19" fillId="0" borderId="104" xfId="0" applyNumberFormat="1" applyFont="1" applyFill="1" applyBorder="1" applyAlignment="1">
      <alignment horizontal="right" vertical="center" wrapText="1"/>
    </xf>
    <xf numFmtId="176" fontId="19" fillId="0" borderId="64" xfId="0" applyNumberFormat="1" applyFont="1" applyFill="1" applyBorder="1" applyAlignment="1">
      <alignment horizontal="right" vertical="center" wrapText="1"/>
    </xf>
    <xf numFmtId="176" fontId="19" fillId="0" borderId="126" xfId="0" applyNumberFormat="1" applyFont="1" applyFill="1" applyBorder="1" applyAlignment="1">
      <alignment horizontal="right" vertical="center" wrapText="1"/>
    </xf>
    <xf numFmtId="0" fontId="19" fillId="0" borderId="96" xfId="0" applyFont="1" applyFill="1" applyBorder="1" applyAlignment="1">
      <alignment horizontal="justify" vertical="center" wrapText="1"/>
    </xf>
    <xf numFmtId="0" fontId="19" fillId="0" borderId="134" xfId="0" applyFont="1" applyFill="1" applyBorder="1" applyAlignment="1">
      <alignment horizontal="justify" vertical="center" wrapText="1"/>
    </xf>
    <xf numFmtId="176" fontId="19" fillId="0" borderId="135" xfId="0" applyNumberFormat="1" applyFont="1" applyFill="1" applyBorder="1" applyAlignment="1">
      <alignment horizontal="right" vertical="center" wrapText="1"/>
    </xf>
    <xf numFmtId="176" fontId="19" fillId="0" borderId="108" xfId="0" applyNumberFormat="1" applyFont="1" applyFill="1" applyBorder="1" applyAlignment="1">
      <alignment horizontal="right" vertical="center" wrapText="1"/>
    </xf>
    <xf numFmtId="176" fontId="19" fillId="0" borderId="156" xfId="0" applyNumberFormat="1" applyFont="1" applyFill="1" applyBorder="1" applyAlignment="1">
      <alignment horizontal="right" vertical="center" wrapText="1"/>
    </xf>
    <xf numFmtId="176" fontId="19" fillId="0" borderId="136" xfId="0" applyNumberFormat="1" applyFont="1" applyFill="1" applyBorder="1" applyAlignment="1">
      <alignment horizontal="right" vertical="center" wrapText="1"/>
    </xf>
    <xf numFmtId="0" fontId="19" fillId="0" borderId="152" xfId="0" applyFont="1" applyFill="1" applyBorder="1" applyAlignment="1">
      <alignment horizontal="justify" vertical="center" wrapText="1"/>
    </xf>
    <xf numFmtId="176" fontId="19" fillId="0" borderId="147" xfId="0" applyNumberFormat="1" applyFont="1" applyFill="1" applyBorder="1" applyAlignment="1">
      <alignment horizontal="right" vertical="center" wrapText="1"/>
    </xf>
    <xf numFmtId="176" fontId="19" fillId="0" borderId="112" xfId="0" applyNumberFormat="1" applyFont="1" applyFill="1" applyBorder="1" applyAlignment="1">
      <alignment horizontal="right" vertical="center" wrapText="1"/>
    </xf>
    <xf numFmtId="176" fontId="19" fillId="0" borderId="66" xfId="0" applyNumberFormat="1" applyFont="1" applyFill="1" applyBorder="1" applyAlignment="1">
      <alignment horizontal="right" vertical="center"/>
    </xf>
    <xf numFmtId="0" fontId="20" fillId="0" borderId="33" xfId="0" applyFont="1" applyFill="1" applyBorder="1" applyAlignment="1">
      <alignment vertical="center"/>
    </xf>
    <xf numFmtId="179" fontId="20" fillId="0" borderId="33" xfId="0" applyNumberFormat="1" applyFont="1" applyFill="1" applyBorder="1" applyAlignment="1">
      <alignment vertical="center"/>
    </xf>
    <xf numFmtId="179" fontId="19" fillId="0" borderId="0" xfId="0" applyNumberFormat="1" applyFont="1" applyFill="1" applyBorder="1" applyAlignment="1">
      <alignment horizontal="left" vertical="center"/>
    </xf>
    <xf numFmtId="179" fontId="20" fillId="0" borderId="0" xfId="0" applyNumberFormat="1" applyFont="1" applyFill="1" applyAlignment="1">
      <alignment vertical="center"/>
    </xf>
    <xf numFmtId="179" fontId="19" fillId="0" borderId="0" xfId="0" applyNumberFormat="1" applyFont="1" applyFill="1" applyAlignment="1">
      <alignment horizontal="left" vertical="center"/>
    </xf>
    <xf numFmtId="179" fontId="20" fillId="0" borderId="0" xfId="0" applyNumberFormat="1" applyFont="1" applyFill="1" applyBorder="1" applyAlignment="1">
      <alignment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99" xfId="0" applyFont="1" applyFill="1" applyBorder="1" applyAlignment="1">
      <alignment horizontal="center" vertical="center"/>
    </xf>
    <xf numFmtId="0" fontId="19" fillId="0" borderId="118" xfId="0" applyFont="1" applyFill="1" applyBorder="1" applyAlignment="1">
      <alignment horizontal="left" vertical="center"/>
    </xf>
    <xf numFmtId="176" fontId="21" fillId="0" borderId="119" xfId="0" applyNumberFormat="1" applyFont="1" applyFill="1" applyBorder="1" applyAlignment="1">
      <alignment horizontal="right" vertical="center"/>
    </xf>
    <xf numFmtId="176" fontId="21" fillId="0" borderId="28" xfId="0" applyNumberFormat="1" applyFont="1" applyFill="1" applyBorder="1" applyAlignment="1">
      <alignment horizontal="right" vertical="center"/>
    </xf>
    <xf numFmtId="176" fontId="21" fillId="0" borderId="94" xfId="0" applyNumberFormat="1" applyFont="1" applyFill="1" applyBorder="1" applyAlignment="1">
      <alignment horizontal="right" vertical="center"/>
    </xf>
    <xf numFmtId="176" fontId="21" fillId="0" borderId="120" xfId="0" applyNumberFormat="1" applyFont="1" applyFill="1" applyBorder="1" applyAlignment="1">
      <alignment horizontal="right" vertical="center"/>
    </xf>
    <xf numFmtId="176" fontId="21" fillId="0" borderId="103" xfId="0" applyNumberFormat="1" applyFont="1" applyFill="1" applyBorder="1" applyAlignment="1">
      <alignment horizontal="right" vertical="center"/>
    </xf>
    <xf numFmtId="176" fontId="21" fillId="0" borderId="122" xfId="0" applyNumberFormat="1" applyFont="1" applyFill="1" applyBorder="1" applyAlignment="1">
      <alignment horizontal="right" vertical="center"/>
    </xf>
    <xf numFmtId="176" fontId="21" fillId="0" borderId="123" xfId="0" applyNumberFormat="1" applyFont="1" applyFill="1" applyBorder="1" applyAlignment="1">
      <alignment horizontal="right" vertical="center"/>
    </xf>
    <xf numFmtId="176" fontId="21" fillId="0" borderId="124" xfId="0" applyNumberFormat="1" applyFont="1" applyFill="1" applyBorder="1" applyAlignment="1">
      <alignment horizontal="right" vertical="center"/>
    </xf>
    <xf numFmtId="176" fontId="21" fillId="0" borderId="125" xfId="0" applyNumberFormat="1" applyFont="1" applyFill="1" applyBorder="1" applyAlignment="1">
      <alignment horizontal="right" vertical="center"/>
    </xf>
    <xf numFmtId="0" fontId="19" fillId="0" borderId="91" xfId="0" applyFont="1" applyFill="1" applyBorder="1" applyAlignment="1">
      <alignment horizontal="left" vertical="center"/>
    </xf>
    <xf numFmtId="176" fontId="21" fillId="0" borderId="104" xfId="0" applyNumberFormat="1" applyFont="1" applyFill="1" applyBorder="1" applyAlignment="1">
      <alignment horizontal="right" vertical="center"/>
    </xf>
    <xf numFmtId="176" fontId="21" fillId="0" borderId="31" xfId="0" applyNumberFormat="1" applyFont="1" applyFill="1" applyBorder="1" applyAlignment="1">
      <alignment horizontal="right" vertical="center"/>
    </xf>
    <xf numFmtId="176" fontId="21" fillId="0" borderId="127" xfId="0" applyNumberFormat="1" applyFont="1" applyFill="1" applyBorder="1" applyAlignment="1">
      <alignment horizontal="right" vertical="center"/>
    </xf>
    <xf numFmtId="176" fontId="21" fillId="0" borderId="105" xfId="0" applyNumberFormat="1" applyFont="1" applyFill="1" applyBorder="1" applyAlignment="1">
      <alignment horizontal="right" vertical="center"/>
    </xf>
    <xf numFmtId="176" fontId="21" fillId="0" borderId="128" xfId="0" applyNumberFormat="1" applyFont="1" applyFill="1" applyBorder="1" applyAlignment="1">
      <alignment horizontal="right" vertical="center"/>
    </xf>
    <xf numFmtId="176" fontId="21" fillId="0" borderId="73" xfId="0" applyNumberFormat="1" applyFont="1" applyFill="1" applyBorder="1" applyAlignment="1">
      <alignment horizontal="right" vertical="center"/>
    </xf>
    <xf numFmtId="176" fontId="21" fillId="0" borderId="129" xfId="0" applyNumberFormat="1" applyFont="1" applyFill="1" applyBorder="1" applyAlignment="1">
      <alignment horizontal="right" vertical="center"/>
    </xf>
    <xf numFmtId="176" fontId="21" fillId="0" borderId="13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Alignment="1">
      <alignment vertical="center"/>
    </xf>
    <xf numFmtId="0" fontId="19" fillId="0" borderId="121" xfId="0" applyNumberFormat="1" applyFont="1" applyFill="1" applyBorder="1" applyAlignment="1">
      <alignment horizontal="left" vertical="center"/>
    </xf>
    <xf numFmtId="0" fontId="22" fillId="0" borderId="91" xfId="0" applyFont="1" applyFill="1" applyBorder="1" applyAlignment="1">
      <alignment horizontal="right" vertical="center"/>
    </xf>
    <xf numFmtId="176" fontId="21" fillId="0" borderId="30" xfId="0" applyNumberFormat="1" applyFont="1" applyFill="1" applyBorder="1" applyAlignment="1">
      <alignment horizontal="right" vertical="center"/>
    </xf>
    <xf numFmtId="0" fontId="22" fillId="0" borderId="91" xfId="0" applyFont="1" applyFill="1" applyBorder="1" applyAlignment="1">
      <alignment horizontal="left" vertical="center"/>
    </xf>
    <xf numFmtId="0" fontId="22" fillId="0" borderId="69" xfId="0" applyFont="1" applyFill="1" applyBorder="1" applyAlignment="1">
      <alignment horizontal="left" vertical="center"/>
    </xf>
    <xf numFmtId="176" fontId="21" fillId="0" borderId="106" xfId="0" applyNumberFormat="1" applyFont="1" applyFill="1" applyBorder="1" applyAlignment="1">
      <alignment horizontal="right" vertical="center"/>
    </xf>
    <xf numFmtId="176" fontId="21" fillId="0" borderId="131" xfId="0" applyNumberFormat="1" applyFont="1" applyFill="1" applyBorder="1" applyAlignment="1">
      <alignment horizontal="right" vertical="center"/>
    </xf>
    <xf numFmtId="176" fontId="21" fillId="0" borderId="61" xfId="0" applyNumberFormat="1" applyFont="1" applyFill="1" applyBorder="1" applyAlignment="1">
      <alignment horizontal="right" vertical="center"/>
    </xf>
    <xf numFmtId="176" fontId="21" fillId="0" borderId="132" xfId="0" applyNumberFormat="1" applyFont="1" applyFill="1" applyBorder="1" applyAlignment="1">
      <alignment horizontal="right" vertical="center"/>
    </xf>
    <xf numFmtId="176" fontId="21" fillId="0" borderId="133" xfId="0" applyNumberFormat="1" applyFont="1" applyFill="1" applyBorder="1" applyAlignment="1">
      <alignment horizontal="right" vertical="center"/>
    </xf>
    <xf numFmtId="0" fontId="19" fillId="0" borderId="31" xfId="0" applyFont="1" applyFill="1" applyBorder="1" applyAlignment="1">
      <alignment horizontal="justify" vertical="center"/>
    </xf>
    <xf numFmtId="0" fontId="19" fillId="0" borderId="91" xfId="0" applyFont="1" applyFill="1" applyBorder="1" applyAlignment="1">
      <alignment horizontal="justify" vertical="center"/>
    </xf>
    <xf numFmtId="0" fontId="19" fillId="0" borderId="96" xfId="0" applyFont="1" applyFill="1" applyBorder="1" applyAlignment="1">
      <alignment horizontal="justify" vertical="center"/>
    </xf>
    <xf numFmtId="0" fontId="19" fillId="0" borderId="134" xfId="0" applyFont="1" applyFill="1" applyBorder="1" applyAlignment="1">
      <alignment horizontal="justify" vertical="center"/>
    </xf>
    <xf numFmtId="176" fontId="21" fillId="0" borderId="108" xfId="0" applyNumberFormat="1" applyFont="1" applyFill="1" applyBorder="1" applyAlignment="1">
      <alignment horizontal="right" vertical="center"/>
    </xf>
    <xf numFmtId="176" fontId="21" fillId="0" borderId="135" xfId="0" applyNumberFormat="1" applyFont="1" applyFill="1" applyBorder="1" applyAlignment="1">
      <alignment horizontal="right" vertical="center"/>
    </xf>
    <xf numFmtId="176" fontId="21" fillId="0" borderId="96" xfId="0" applyNumberFormat="1" applyFont="1" applyFill="1" applyBorder="1" applyAlignment="1">
      <alignment horizontal="right" vertical="center"/>
    </xf>
    <xf numFmtId="176" fontId="21" fillId="0" borderId="136" xfId="0" applyNumberFormat="1" applyFont="1" applyFill="1" applyBorder="1" applyAlignment="1">
      <alignment horizontal="right" vertical="center"/>
    </xf>
    <xf numFmtId="176" fontId="21" fillId="0" borderId="137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0" fontId="19" fillId="0" borderId="80" xfId="0" applyFont="1" applyFill="1" applyBorder="1" applyAlignment="1">
      <alignment horizontal="justify" vertical="center"/>
    </xf>
    <xf numFmtId="0" fontId="19" fillId="0" borderId="76" xfId="0" applyFont="1" applyFill="1" applyBorder="1" applyAlignment="1">
      <alignment horizontal="justify" vertical="center"/>
    </xf>
    <xf numFmtId="183" fontId="21" fillId="0" borderId="107" xfId="0" applyNumberFormat="1" applyFont="1" applyFill="1" applyBorder="1" applyAlignment="1">
      <alignment horizontal="right" vertical="center"/>
    </xf>
    <xf numFmtId="183" fontId="21" fillId="0" borderId="138" xfId="0" applyNumberFormat="1" applyFont="1" applyFill="1" applyBorder="1" applyAlignment="1">
      <alignment horizontal="right" vertical="center"/>
    </xf>
    <xf numFmtId="183" fontId="21" fillId="0" borderId="80" xfId="0" applyNumberFormat="1" applyFont="1" applyFill="1" applyBorder="1" applyAlignment="1">
      <alignment horizontal="right" vertical="center"/>
    </xf>
    <xf numFmtId="183" fontId="21" fillId="0" borderId="139" xfId="0" applyNumberFormat="1" applyFont="1" applyFill="1" applyBorder="1" applyAlignment="1">
      <alignment horizontal="right" vertical="center"/>
    </xf>
    <xf numFmtId="183" fontId="21" fillId="0" borderId="140" xfId="0" applyNumberFormat="1" applyFont="1" applyFill="1" applyBorder="1" applyAlignment="1">
      <alignment horizontal="right" vertical="center"/>
    </xf>
    <xf numFmtId="183" fontId="21" fillId="0" borderId="104" xfId="0" applyNumberFormat="1" applyFont="1" applyFill="1" applyBorder="1" applyAlignment="1">
      <alignment horizontal="right" vertical="center"/>
    </xf>
    <xf numFmtId="183" fontId="21" fillId="0" borderId="18" xfId="0" applyNumberFormat="1" applyFont="1" applyFill="1" applyBorder="1" applyAlignment="1">
      <alignment horizontal="right" vertical="center"/>
    </xf>
    <xf numFmtId="183" fontId="21" fillId="0" borderId="31" xfId="0" applyNumberFormat="1" applyFont="1" applyFill="1" applyBorder="1" applyAlignment="1">
      <alignment horizontal="right" vertical="center"/>
    </xf>
    <xf numFmtId="183" fontId="21" fillId="0" borderId="126" xfId="0" applyNumberFormat="1" applyFont="1" applyFill="1" applyBorder="1" applyAlignment="1">
      <alignment horizontal="right" vertical="center"/>
    </xf>
    <xf numFmtId="183" fontId="21" fillId="0" borderId="127" xfId="0" applyNumberFormat="1" applyFont="1" applyFill="1" applyBorder="1" applyAlignment="1">
      <alignment horizontal="right" vertical="center"/>
    </xf>
    <xf numFmtId="0" fontId="19" fillId="0" borderId="141" xfId="0" applyFont="1" applyFill="1" applyBorder="1" applyAlignment="1">
      <alignment horizontal="justify" vertical="center"/>
    </xf>
    <xf numFmtId="0" fontId="19" fillId="0" borderId="142" xfId="0" applyFont="1" applyFill="1" applyBorder="1" applyAlignment="1">
      <alignment horizontal="justify" vertical="center"/>
    </xf>
    <xf numFmtId="183" fontId="21" fillId="0" borderId="111" xfId="0" applyNumberFormat="1" applyFont="1" applyFill="1" applyBorder="1" applyAlignment="1">
      <alignment horizontal="right" vertical="center"/>
    </xf>
    <xf numFmtId="183" fontId="21" fillId="0" borderId="143" xfId="0" applyNumberFormat="1" applyFont="1" applyFill="1" applyBorder="1" applyAlignment="1">
      <alignment horizontal="right" vertical="center"/>
    </xf>
    <xf numFmtId="183" fontId="21" fillId="0" borderId="141" xfId="0" applyNumberFormat="1" applyFont="1" applyFill="1" applyBorder="1" applyAlignment="1">
      <alignment horizontal="right" vertical="center"/>
    </xf>
    <xf numFmtId="183" fontId="21" fillId="0" borderId="144" xfId="0" applyNumberFormat="1" applyFont="1" applyFill="1" applyBorder="1" applyAlignment="1">
      <alignment horizontal="right" vertical="center"/>
    </xf>
    <xf numFmtId="183" fontId="21" fillId="0" borderId="145" xfId="0" applyNumberFormat="1" applyFont="1" applyFill="1" applyBorder="1" applyAlignment="1">
      <alignment horizontal="right" vertical="center"/>
    </xf>
    <xf numFmtId="0" fontId="21" fillId="0" borderId="103" xfId="0" applyFont="1" applyFill="1" applyBorder="1" applyAlignment="1">
      <alignment horizontal="right" vertical="center"/>
    </xf>
    <xf numFmtId="0" fontId="21" fillId="0" borderId="122" xfId="0" applyFont="1" applyFill="1" applyBorder="1" applyAlignment="1">
      <alignment horizontal="right" vertical="center"/>
    </xf>
    <xf numFmtId="0" fontId="21" fillId="0" borderId="123" xfId="0" applyFont="1" applyFill="1" applyBorder="1" applyAlignment="1">
      <alignment horizontal="right" vertical="center"/>
    </xf>
    <xf numFmtId="0" fontId="21" fillId="0" borderId="124" xfId="0" applyFont="1" applyFill="1" applyBorder="1" applyAlignment="1">
      <alignment horizontal="right" vertical="center"/>
    </xf>
    <xf numFmtId="0" fontId="21" fillId="0" borderId="125" xfId="0" applyFont="1" applyFill="1" applyBorder="1" applyAlignment="1">
      <alignment horizontal="right" vertical="center"/>
    </xf>
    <xf numFmtId="185" fontId="21" fillId="0" borderId="104" xfId="0" applyNumberFormat="1" applyFont="1" applyFill="1" applyBorder="1" applyAlignment="1">
      <alignment horizontal="right" vertical="center"/>
    </xf>
    <xf numFmtId="185" fontId="21" fillId="0" borderId="18" xfId="0" applyNumberFormat="1" applyFont="1" applyFill="1" applyBorder="1" applyAlignment="1">
      <alignment horizontal="right" vertical="center"/>
    </xf>
    <xf numFmtId="185" fontId="21" fillId="0" borderId="31" xfId="0" applyNumberFormat="1" applyFont="1" applyFill="1" applyBorder="1" applyAlignment="1">
      <alignment horizontal="right" vertical="center"/>
    </xf>
    <xf numFmtId="185" fontId="21" fillId="0" borderId="126" xfId="0" applyNumberFormat="1" applyFont="1" applyFill="1" applyBorder="1" applyAlignment="1">
      <alignment horizontal="right" vertical="center"/>
    </xf>
    <xf numFmtId="185" fontId="21" fillId="0" borderId="127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>
      <alignment horizontal="justify" vertical="center"/>
    </xf>
    <xf numFmtId="0" fontId="19" fillId="0" borderId="146" xfId="0" applyFont="1" applyFill="1" applyBorder="1" applyAlignment="1">
      <alignment horizontal="justify" vertical="center"/>
    </xf>
    <xf numFmtId="0" fontId="22" fillId="0" borderId="152" xfId="0" applyFont="1" applyFill="1" applyBorder="1" applyAlignment="1">
      <alignment horizontal="right" vertical="center"/>
    </xf>
    <xf numFmtId="176" fontId="21" fillId="0" borderId="112" xfId="0" applyNumberFormat="1" applyFont="1" applyFill="1" applyBorder="1" applyAlignment="1">
      <alignment horizontal="right" vertical="center"/>
    </xf>
    <xf numFmtId="176" fontId="21" fillId="0" borderId="147" xfId="0" applyNumberFormat="1" applyFont="1" applyFill="1" applyBorder="1" applyAlignment="1">
      <alignment horizontal="right" vertical="center"/>
    </xf>
    <xf numFmtId="176" fontId="21" fillId="0" borderId="146" xfId="0" applyNumberFormat="1" applyFont="1" applyFill="1" applyBorder="1" applyAlignment="1">
      <alignment horizontal="right" vertical="center"/>
    </xf>
    <xf numFmtId="176" fontId="21" fillId="0" borderId="148" xfId="0" applyNumberFormat="1" applyFont="1" applyFill="1" applyBorder="1" applyAlignment="1">
      <alignment horizontal="right" vertical="center"/>
    </xf>
    <xf numFmtId="176" fontId="21" fillId="0" borderId="149" xfId="0" applyNumberFormat="1" applyFont="1" applyFill="1" applyBorder="1" applyAlignment="1">
      <alignment horizontal="right" vertical="center"/>
    </xf>
    <xf numFmtId="3" fontId="21" fillId="0" borderId="41" xfId="0" applyNumberFormat="1" applyFont="1" applyFill="1" applyBorder="1" applyAlignment="1">
      <alignment horizontal="right" vertical="center"/>
    </xf>
    <xf numFmtId="176" fontId="19" fillId="0" borderId="55" xfId="0" applyNumberFormat="1" applyFont="1" applyFill="1" applyBorder="1" applyAlignment="1">
      <alignment horizontal="center" vertical="center" wrapText="1"/>
    </xf>
    <xf numFmtId="0" fontId="19" fillId="0" borderId="109" xfId="0" applyFont="1" applyFill="1" applyBorder="1" applyAlignment="1">
      <alignment horizontal="center" vertical="center" wrapText="1"/>
    </xf>
    <xf numFmtId="176" fontId="19" fillId="0" borderId="107" xfId="0" applyNumberFormat="1" applyFont="1" applyFill="1" applyBorder="1" applyAlignment="1">
      <alignment vertical="center"/>
    </xf>
    <xf numFmtId="0" fontId="19" fillId="0" borderId="190" xfId="0" applyFont="1" applyFill="1" applyBorder="1" applyAlignment="1">
      <alignment horizontal="center" vertical="center" wrapText="1"/>
    </xf>
    <xf numFmtId="0" fontId="19" fillId="0" borderId="191" xfId="0" applyFont="1" applyFill="1" applyBorder="1" applyAlignment="1">
      <alignment horizontal="center" vertical="center" wrapText="1"/>
    </xf>
    <xf numFmtId="176" fontId="19" fillId="0" borderId="108" xfId="0" applyNumberFormat="1" applyFont="1" applyFill="1" applyBorder="1" applyAlignment="1">
      <alignment vertical="center"/>
    </xf>
    <xf numFmtId="0" fontId="19" fillId="0" borderId="56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shrinkToFit="1"/>
    </xf>
    <xf numFmtId="0" fontId="19" fillId="0" borderId="110" xfId="0" applyFont="1" applyFill="1" applyBorder="1" applyAlignment="1">
      <alignment horizontal="center" vertical="center" wrapText="1"/>
    </xf>
    <xf numFmtId="0" fontId="19" fillId="0" borderId="189" xfId="0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vertical="center"/>
    </xf>
    <xf numFmtId="0" fontId="19" fillId="0" borderId="109" xfId="0" applyFont="1" applyFill="1" applyBorder="1" applyAlignment="1">
      <alignment horizontal="center" vertical="center" shrinkToFit="1"/>
    </xf>
    <xf numFmtId="0" fontId="19" fillId="0" borderId="110" xfId="0" applyFont="1" applyFill="1" applyBorder="1" applyAlignment="1">
      <alignment horizontal="center" vertical="center" shrinkToFit="1"/>
    </xf>
    <xf numFmtId="0" fontId="19" fillId="0" borderId="85" xfId="0" applyFont="1" applyFill="1" applyBorder="1" applyAlignment="1">
      <alignment horizontal="center" vertical="center"/>
    </xf>
    <xf numFmtId="0" fontId="19" fillId="0" borderId="86" xfId="0" applyFont="1" applyFill="1" applyBorder="1" applyAlignment="1">
      <alignment horizontal="center" vertical="center"/>
    </xf>
    <xf numFmtId="0" fontId="19" fillId="0" borderId="87" xfId="0" applyFont="1" applyFill="1" applyBorder="1" applyAlignment="1">
      <alignment horizontal="center" vertical="center"/>
    </xf>
    <xf numFmtId="0" fontId="19" fillId="0" borderId="88" xfId="0" applyFont="1" applyFill="1" applyBorder="1" applyAlignment="1">
      <alignment horizontal="center" vertical="center"/>
    </xf>
    <xf numFmtId="0" fontId="19" fillId="0" borderId="89" xfId="0" applyFont="1" applyFill="1" applyBorder="1" applyAlignment="1">
      <alignment horizontal="center" vertical="center" shrinkToFit="1"/>
    </xf>
    <xf numFmtId="0" fontId="19" fillId="0" borderId="90" xfId="0" applyFont="1" applyFill="1" applyBorder="1" applyAlignment="1">
      <alignment horizontal="center" vertical="center"/>
    </xf>
    <xf numFmtId="3" fontId="21" fillId="0" borderId="92" xfId="0" applyNumberFormat="1" applyFont="1" applyFill="1" applyBorder="1" applyAlignment="1">
      <alignment horizontal="center" vertical="center"/>
    </xf>
    <xf numFmtId="176" fontId="21" fillId="0" borderId="83" xfId="0" applyNumberFormat="1" applyFont="1" applyFill="1" applyBorder="1" applyAlignment="1">
      <alignment horizontal="right" vertical="center"/>
    </xf>
    <xf numFmtId="183" fontId="21" fillId="0" borderId="92" xfId="0" applyNumberFormat="1" applyFont="1" applyFill="1" applyBorder="1" applyAlignment="1">
      <alignment horizontal="right" vertical="center"/>
    </xf>
    <xf numFmtId="38" fontId="21" fillId="0" borderId="18" xfId="33" applyFont="1" applyFill="1" applyBorder="1" applyAlignment="1">
      <alignment horizontal="right" vertical="center"/>
    </xf>
    <xf numFmtId="38" fontId="21" fillId="0" borderId="92" xfId="33" applyFont="1" applyFill="1" applyBorder="1" applyAlignment="1">
      <alignment horizontal="center" vertical="center"/>
    </xf>
    <xf numFmtId="176" fontId="21" fillId="0" borderId="83" xfId="33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38" fontId="22" fillId="0" borderId="0" xfId="33" applyFont="1" applyFill="1" applyBorder="1" applyAlignment="1">
      <alignment horizontal="center" vertical="center" wrapText="1"/>
    </xf>
    <xf numFmtId="38" fontId="22" fillId="0" borderId="0" xfId="33" applyFont="1" applyFill="1" applyAlignment="1">
      <alignment horizontal="center" vertical="center" wrapText="1"/>
    </xf>
    <xf numFmtId="0" fontId="41" fillId="0" borderId="0" xfId="0" applyNumberFormat="1" applyFont="1" applyFill="1" applyBorder="1" applyAlignment="1">
      <alignment horizontal="left" vertical="center"/>
    </xf>
    <xf numFmtId="0" fontId="39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9" fillId="0" borderId="94" xfId="0" applyFont="1" applyFill="1" applyBorder="1" applyAlignment="1">
      <alignment horizontal="center" vertical="center"/>
    </xf>
    <xf numFmtId="0" fontId="19" fillId="0" borderId="95" xfId="0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19" fillId="0" borderId="96" xfId="0" applyFont="1" applyFill="1" applyBorder="1" applyAlignment="1">
      <alignment horizontal="center" vertical="center"/>
    </xf>
    <xf numFmtId="0" fontId="19" fillId="0" borderId="97" xfId="0" applyFont="1" applyFill="1" applyBorder="1" applyAlignment="1">
      <alignment horizontal="center" vertical="center"/>
    </xf>
    <xf numFmtId="0" fontId="19" fillId="0" borderId="98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100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184" fontId="19" fillId="0" borderId="0" xfId="0" applyNumberFormat="1" applyFont="1" applyFill="1" applyAlignment="1">
      <alignment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151" xfId="0" applyFont="1" applyFill="1" applyBorder="1" applyAlignment="1">
      <alignment horizontal="center" vertical="center"/>
    </xf>
    <xf numFmtId="0" fontId="19" fillId="0" borderId="121" xfId="0" applyFont="1" applyFill="1" applyBorder="1" applyAlignment="1">
      <alignment horizontal="right" vertical="center"/>
    </xf>
    <xf numFmtId="179" fontId="20" fillId="0" borderId="227" xfId="33" applyNumberFormat="1" applyFont="1" applyFill="1" applyBorder="1" applyAlignment="1">
      <alignment horizontal="right" vertical="center"/>
    </xf>
    <xf numFmtId="179" fontId="20" fillId="0" borderId="228" xfId="33" applyNumberFormat="1" applyFont="1" applyFill="1" applyBorder="1" applyAlignment="1">
      <alignment horizontal="right" vertical="center"/>
    </xf>
    <xf numFmtId="179" fontId="20" fillId="0" borderId="229" xfId="33" applyNumberFormat="1" applyFont="1" applyFill="1" applyBorder="1" applyAlignment="1">
      <alignment horizontal="right" vertical="center"/>
    </xf>
    <xf numFmtId="179" fontId="20" fillId="0" borderId="123" xfId="33" applyNumberFormat="1" applyFont="1" applyFill="1" applyBorder="1" applyAlignment="1">
      <alignment horizontal="center" vertical="center"/>
    </xf>
    <xf numFmtId="179" fontId="20" fillId="0" borderId="230" xfId="33" applyNumberFormat="1" applyFont="1" applyFill="1" applyBorder="1" applyAlignment="1">
      <alignment horizontal="right" vertical="center"/>
    </xf>
    <xf numFmtId="179" fontId="20" fillId="0" borderId="56" xfId="0" applyNumberFormat="1" applyFont="1" applyFill="1" applyBorder="1" applyAlignment="1">
      <alignment horizontal="right" vertical="center"/>
    </xf>
    <xf numFmtId="38" fontId="19" fillId="0" borderId="232" xfId="33" applyFont="1" applyFill="1" applyBorder="1" applyAlignment="1">
      <alignment horizontal="center" vertical="center"/>
    </xf>
    <xf numFmtId="0" fontId="19" fillId="0" borderId="233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right" vertical="center"/>
    </xf>
    <xf numFmtId="0" fontId="19" fillId="0" borderId="57" xfId="0" applyFont="1" applyFill="1" applyBorder="1" applyAlignment="1">
      <alignment horizontal="right" vertical="center"/>
    </xf>
    <xf numFmtId="179" fontId="20" fillId="0" borderId="58" xfId="0" applyNumberFormat="1" applyFont="1" applyFill="1" applyBorder="1" applyAlignment="1">
      <alignment horizontal="right" vertical="center"/>
    </xf>
    <xf numFmtId="179" fontId="20" fillId="0" borderId="59" xfId="0" applyNumberFormat="1" applyFont="1" applyFill="1" applyBorder="1" applyAlignment="1">
      <alignment horizontal="right" vertical="center"/>
    </xf>
    <xf numFmtId="179" fontId="20" fillId="0" borderId="60" xfId="0" applyNumberFormat="1" applyFont="1" applyFill="1" applyBorder="1" applyAlignment="1">
      <alignment horizontal="right" vertical="center"/>
    </xf>
    <xf numFmtId="179" fontId="20" fillId="0" borderId="61" xfId="0" applyNumberFormat="1" applyFont="1" applyFill="1" applyBorder="1" applyAlignment="1">
      <alignment horizontal="center" vertical="center"/>
    </xf>
    <xf numFmtId="179" fontId="20" fillId="0" borderId="62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9" fontId="20" fillId="0" borderId="232" xfId="0" applyNumberFormat="1" applyFont="1" applyFill="1" applyBorder="1" applyAlignment="1">
      <alignment horizontal="right" vertical="center"/>
    </xf>
    <xf numFmtId="179" fontId="20" fillId="0" borderId="233" xfId="0" applyNumberFormat="1" applyFont="1" applyFill="1" applyBorder="1" applyAlignment="1">
      <alignment horizontal="right" vertical="center"/>
    </xf>
    <xf numFmtId="179" fontId="20" fillId="0" borderId="234" xfId="0" applyNumberFormat="1" applyFont="1" applyFill="1" applyBorder="1" applyAlignment="1">
      <alignment horizontal="right" vertical="center"/>
    </xf>
    <xf numFmtId="179" fontId="20" fillId="0" borderId="235" xfId="0" applyNumberFormat="1" applyFont="1" applyFill="1" applyBorder="1" applyAlignment="1">
      <alignment horizontal="right" vertical="center"/>
    </xf>
    <xf numFmtId="179" fontId="20" fillId="0" borderId="236" xfId="0" applyNumberFormat="1" applyFont="1" applyFill="1" applyBorder="1" applyAlignment="1">
      <alignment horizontal="right" vertical="center"/>
    </xf>
    <xf numFmtId="179" fontId="20" fillId="0" borderId="61" xfId="0" applyNumberFormat="1" applyFont="1" applyFill="1" applyBorder="1" applyAlignment="1">
      <alignment horizontal="right" vertical="center"/>
    </xf>
    <xf numFmtId="0" fontId="19" fillId="0" borderId="68" xfId="0" applyFont="1" applyFill="1" applyBorder="1" applyAlignment="1">
      <alignment horizontal="right" vertical="center"/>
    </xf>
    <xf numFmtId="0" fontId="19" fillId="0" borderId="69" xfId="0" applyFont="1" applyFill="1" applyBorder="1" applyAlignment="1">
      <alignment horizontal="right" vertical="center"/>
    </xf>
    <xf numFmtId="179" fontId="20" fillId="0" borderId="70" xfId="0" applyNumberFormat="1" applyFont="1" applyFill="1" applyBorder="1" applyAlignment="1">
      <alignment horizontal="right" vertical="center"/>
    </xf>
    <xf numFmtId="179" fontId="20" fillId="0" borderId="71" xfId="0" applyNumberFormat="1" applyFont="1" applyFill="1" applyBorder="1" applyAlignment="1">
      <alignment horizontal="right" vertical="center"/>
    </xf>
    <xf numFmtId="179" fontId="20" fillId="0" borderId="72" xfId="0" applyNumberFormat="1" applyFont="1" applyFill="1" applyBorder="1" applyAlignment="1">
      <alignment horizontal="right" vertical="center"/>
    </xf>
    <xf numFmtId="179" fontId="20" fillId="0" borderId="73" xfId="0" applyNumberFormat="1" applyFont="1" applyFill="1" applyBorder="1" applyAlignment="1">
      <alignment horizontal="right" vertical="center"/>
    </xf>
    <xf numFmtId="179" fontId="20" fillId="0" borderId="74" xfId="0" applyNumberFormat="1" applyFont="1" applyFill="1" applyBorder="1" applyAlignment="1">
      <alignment horizontal="right" vertical="center"/>
    </xf>
    <xf numFmtId="0" fontId="19" fillId="0" borderId="75" xfId="0" applyFont="1" applyFill="1" applyBorder="1" applyAlignment="1">
      <alignment horizontal="right" vertical="center"/>
    </xf>
    <xf numFmtId="0" fontId="19" fillId="0" borderId="76" xfId="0" applyFont="1" applyFill="1" applyBorder="1" applyAlignment="1">
      <alignment horizontal="right" vertical="center"/>
    </xf>
    <xf numFmtId="179" fontId="20" fillId="0" borderId="77" xfId="0" applyNumberFormat="1" applyFont="1" applyFill="1" applyBorder="1" applyAlignment="1">
      <alignment horizontal="right" vertical="center"/>
    </xf>
    <xf numFmtId="179" fontId="20" fillId="0" borderId="78" xfId="0" applyNumberFormat="1" applyFont="1" applyFill="1" applyBorder="1" applyAlignment="1">
      <alignment horizontal="right" vertical="center"/>
    </xf>
    <xf numFmtId="179" fontId="20" fillId="0" borderId="79" xfId="0" applyNumberFormat="1" applyFont="1" applyFill="1" applyBorder="1" applyAlignment="1">
      <alignment horizontal="right" vertical="center"/>
    </xf>
    <xf numFmtId="179" fontId="20" fillId="0" borderId="80" xfId="0" applyNumberFormat="1" applyFont="1" applyFill="1" applyBorder="1" applyAlignment="1">
      <alignment horizontal="right" vertical="center"/>
    </xf>
    <xf numFmtId="179" fontId="20" fillId="0" borderId="81" xfId="0" applyNumberFormat="1" applyFont="1" applyFill="1" applyBorder="1" applyAlignment="1">
      <alignment horizontal="center" vertical="center"/>
    </xf>
    <xf numFmtId="179" fontId="20" fillId="0" borderId="41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 applyAlignment="1">
      <alignment vertical="center"/>
    </xf>
    <xf numFmtId="177" fontId="19" fillId="0" borderId="0" xfId="0" applyNumberFormat="1" applyFont="1" applyFill="1"/>
    <xf numFmtId="177" fontId="19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19" fillId="0" borderId="56" xfId="0" applyFont="1" applyFill="1" applyBorder="1" applyAlignment="1">
      <alignment horizontal="center" vertical="center"/>
    </xf>
    <xf numFmtId="179" fontId="20" fillId="0" borderId="58" xfId="33" applyNumberFormat="1" applyFont="1" applyFill="1" applyBorder="1" applyAlignment="1">
      <alignment horizontal="right" vertical="center"/>
    </xf>
    <xf numFmtId="179" fontId="20" fillId="0" borderId="59" xfId="33" applyNumberFormat="1" applyFont="1" applyFill="1" applyBorder="1" applyAlignment="1">
      <alignment horizontal="right" vertical="center"/>
    </xf>
    <xf numFmtId="179" fontId="20" fillId="0" borderId="60" xfId="33" applyNumberFormat="1" applyFont="1" applyFill="1" applyBorder="1" applyAlignment="1">
      <alignment horizontal="right" vertical="center"/>
    </xf>
    <xf numFmtId="179" fontId="20" fillId="0" borderId="61" xfId="33" applyNumberFormat="1" applyFont="1" applyFill="1" applyBorder="1" applyAlignment="1">
      <alignment horizontal="center" vertical="center"/>
    </xf>
    <xf numFmtId="179" fontId="20" fillId="0" borderId="62" xfId="33" applyNumberFormat="1" applyFont="1" applyFill="1" applyBorder="1" applyAlignment="1">
      <alignment horizontal="right" vertical="center"/>
    </xf>
    <xf numFmtId="179" fontId="20" fillId="0" borderId="75" xfId="0" applyNumberFormat="1" applyFont="1" applyFill="1" applyBorder="1" applyAlignment="1">
      <alignment horizontal="right" vertical="center"/>
    </xf>
    <xf numFmtId="179" fontId="20" fillId="0" borderId="237" xfId="0" applyNumberFormat="1" applyFont="1" applyFill="1" applyBorder="1" applyAlignment="1">
      <alignment horizontal="right" vertical="center"/>
    </xf>
    <xf numFmtId="179" fontId="20" fillId="0" borderId="165" xfId="0" applyNumberFormat="1" applyFont="1" applyFill="1" applyBorder="1" applyAlignment="1">
      <alignment horizontal="right" vertical="center"/>
    </xf>
    <xf numFmtId="179" fontId="20" fillId="0" borderId="63" xfId="0" applyNumberFormat="1" applyFont="1" applyFill="1" applyBorder="1" applyAlignment="1">
      <alignment horizontal="right" vertical="center"/>
    </xf>
    <xf numFmtId="179" fontId="20" fillId="0" borderId="64" xfId="0" applyNumberFormat="1" applyFont="1" applyFill="1" applyBorder="1" applyAlignment="1">
      <alignment horizontal="right" vertical="center"/>
    </xf>
    <xf numFmtId="179" fontId="20" fillId="0" borderId="22" xfId="0" applyNumberFormat="1" applyFont="1" applyFill="1" applyBorder="1" applyAlignment="1">
      <alignment horizontal="right" vertical="center"/>
    </xf>
    <xf numFmtId="179" fontId="20" fillId="0" borderId="65" xfId="0" applyNumberFormat="1" applyFont="1" applyFill="1" applyBorder="1" applyAlignment="1">
      <alignment horizontal="right" vertical="center"/>
    </xf>
    <xf numFmtId="179" fontId="20" fillId="0" borderId="66" xfId="0" applyNumberFormat="1" applyFont="1" applyFill="1" applyBorder="1" applyAlignment="1">
      <alignment horizontal="right" vertical="center"/>
    </xf>
    <xf numFmtId="179" fontId="20" fillId="0" borderId="67" xfId="0" applyNumberFormat="1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right" vertical="center"/>
    </xf>
    <xf numFmtId="179" fontId="20" fillId="0" borderId="82" xfId="0" applyNumberFormat="1" applyFont="1" applyFill="1" applyBorder="1" applyAlignment="1">
      <alignment horizontal="right" vertical="center"/>
    </xf>
    <xf numFmtId="179" fontId="20" fillId="0" borderId="30" xfId="0" applyNumberFormat="1" applyFont="1" applyFill="1" applyBorder="1" applyAlignment="1">
      <alignment horizontal="right" vertical="center"/>
    </xf>
    <xf numFmtId="179" fontId="20" fillId="0" borderId="83" xfId="0" applyNumberFormat="1" applyFont="1" applyFill="1" applyBorder="1" applyAlignment="1">
      <alignment horizontal="right" vertical="center"/>
    </xf>
    <xf numFmtId="182" fontId="20" fillId="0" borderId="217" xfId="0" applyNumberFormat="1" applyFont="1" applyFill="1" applyBorder="1" applyAlignment="1">
      <alignment horizontal="center" vertical="center"/>
    </xf>
    <xf numFmtId="0" fontId="26" fillId="0" borderId="0" xfId="49" applyFont="1" applyFill="1">
      <alignment vertical="center"/>
    </xf>
    <xf numFmtId="0" fontId="19" fillId="0" borderId="14" xfId="49" applyFont="1" applyFill="1" applyBorder="1" applyAlignment="1">
      <alignment horizontal="center" vertical="center"/>
    </xf>
    <xf numFmtId="178" fontId="19" fillId="0" borderId="41" xfId="49" applyNumberFormat="1" applyFont="1" applyFill="1" applyBorder="1">
      <alignment vertical="center"/>
    </xf>
    <xf numFmtId="178" fontId="19" fillId="0" borderId="0" xfId="49" applyNumberFormat="1" applyFont="1" applyFill="1" applyBorder="1">
      <alignment vertical="center"/>
    </xf>
    <xf numFmtId="178" fontId="19" fillId="0" borderId="42" xfId="49" applyNumberFormat="1" applyFont="1" applyFill="1" applyBorder="1">
      <alignment vertical="center"/>
    </xf>
    <xf numFmtId="178" fontId="19" fillId="0" borderId="44" xfId="49" applyNumberFormat="1" applyFont="1" applyFill="1" applyBorder="1">
      <alignment vertical="center"/>
    </xf>
    <xf numFmtId="178" fontId="19" fillId="0" borderId="40" xfId="49" applyNumberFormat="1" applyFont="1" applyFill="1" applyBorder="1">
      <alignment vertical="center"/>
    </xf>
    <xf numFmtId="0" fontId="19" fillId="0" borderId="14" xfId="49" applyFont="1" applyFill="1" applyBorder="1" applyAlignment="1">
      <alignment horizontal="distributed" vertical="center" justifyLastLine="1"/>
    </xf>
    <xf numFmtId="0" fontId="19" fillId="0" borderId="40" xfId="49" applyFont="1" applyFill="1" applyBorder="1" applyAlignment="1">
      <alignment horizontal="center" vertical="center"/>
    </xf>
    <xf numFmtId="38" fontId="28" fillId="0" borderId="40" xfId="33" applyFont="1" applyFill="1" applyBorder="1" applyAlignment="1">
      <alignment vertical="center"/>
    </xf>
    <xf numFmtId="0" fontId="19" fillId="0" borderId="45" xfId="49" applyFont="1" applyFill="1" applyBorder="1" applyAlignment="1">
      <alignment horizontal="center" vertical="center"/>
    </xf>
    <xf numFmtId="178" fontId="19" fillId="0" borderId="34" xfId="49" applyNumberFormat="1" applyFont="1" applyFill="1" applyBorder="1">
      <alignment vertical="center"/>
    </xf>
    <xf numFmtId="178" fontId="19" fillId="0" borderId="47" xfId="49" applyNumberFormat="1" applyFont="1" applyFill="1" applyBorder="1">
      <alignment vertical="center"/>
    </xf>
    <xf numFmtId="178" fontId="19" fillId="0" borderId="36" xfId="49" applyNumberFormat="1" applyFont="1" applyFill="1" applyBorder="1">
      <alignment vertical="center"/>
    </xf>
    <xf numFmtId="178" fontId="19" fillId="0" borderId="39" xfId="49" applyNumberFormat="1" applyFont="1" applyFill="1" applyBorder="1">
      <alignment vertical="center"/>
    </xf>
    <xf numFmtId="0" fontId="40" fillId="0" borderId="0" xfId="49" applyFont="1" applyFill="1" applyAlignment="1">
      <alignment horizontal="center" vertical="center"/>
    </xf>
    <xf numFmtId="0" fontId="20" fillId="0" borderId="0" xfId="49" applyFont="1" applyFill="1">
      <alignment vertical="center"/>
    </xf>
    <xf numFmtId="0" fontId="30" fillId="0" borderId="0" xfId="49" applyFont="1" applyFill="1">
      <alignment vertical="center"/>
    </xf>
    <xf numFmtId="0" fontId="1" fillId="0" borderId="0" xfId="49" applyFont="1" applyFill="1">
      <alignment vertical="center"/>
    </xf>
    <xf numFmtId="178" fontId="30" fillId="0" borderId="0" xfId="49" applyNumberFormat="1" applyFont="1" applyFill="1">
      <alignment vertical="center"/>
    </xf>
    <xf numFmtId="0" fontId="40" fillId="0" borderId="0" xfId="49" applyFont="1" applyFill="1">
      <alignment vertical="center"/>
    </xf>
    <xf numFmtId="0" fontId="25" fillId="0" borderId="0" xfId="49" applyFont="1" applyFill="1">
      <alignment vertical="center"/>
    </xf>
    <xf numFmtId="0" fontId="23" fillId="0" borderId="0" xfId="49" applyFont="1" applyFill="1">
      <alignment vertical="center"/>
    </xf>
    <xf numFmtId="178" fontId="28" fillId="0" borderId="0" xfId="49" applyNumberFormat="1" applyFont="1" applyFill="1">
      <alignment vertical="center"/>
    </xf>
    <xf numFmtId="0" fontId="1" fillId="0" borderId="0" xfId="0" applyFont="1" applyFill="1" applyBorder="1" applyAlignment="1">
      <alignment horizontal="right" vertical="center"/>
    </xf>
    <xf numFmtId="0" fontId="19" fillId="0" borderId="239" xfId="0" applyFont="1" applyFill="1" applyBorder="1" applyAlignment="1">
      <alignment horizontal="right" vertical="center"/>
    </xf>
    <xf numFmtId="0" fontId="19" fillId="0" borderId="244" xfId="0" applyFont="1" applyFill="1" applyBorder="1" applyAlignment="1">
      <alignment horizontal="center" vertical="center" wrapText="1"/>
    </xf>
    <xf numFmtId="176" fontId="21" fillId="0" borderId="240" xfId="33" applyNumberFormat="1" applyFont="1" applyFill="1" applyBorder="1" applyAlignment="1">
      <alignment horizontal="right" vertical="center"/>
    </xf>
    <xf numFmtId="176" fontId="21" fillId="0" borderId="169" xfId="33" applyNumberFormat="1" applyFont="1" applyFill="1" applyBorder="1" applyAlignment="1">
      <alignment horizontal="right" vertical="center"/>
    </xf>
    <xf numFmtId="176" fontId="21" fillId="0" borderId="170" xfId="33" applyNumberFormat="1" applyFont="1" applyFill="1" applyBorder="1" applyAlignment="1">
      <alignment horizontal="right" vertical="center"/>
    </xf>
    <xf numFmtId="176" fontId="21" fillId="0" borderId="242" xfId="33" applyNumberFormat="1" applyFont="1" applyFill="1" applyBorder="1" applyAlignment="1">
      <alignment horizontal="right" vertical="center"/>
    </xf>
    <xf numFmtId="176" fontId="21" fillId="0" borderId="239" xfId="33" applyNumberFormat="1" applyFont="1" applyFill="1" applyBorder="1" applyAlignment="1">
      <alignment horizontal="right" vertical="center"/>
    </xf>
    <xf numFmtId="0" fontId="19" fillId="0" borderId="63" xfId="0" applyFont="1" applyFill="1" applyBorder="1" applyAlignment="1">
      <alignment horizontal="center" vertical="center" wrapText="1"/>
    </xf>
    <xf numFmtId="0" fontId="19" fillId="0" borderId="91" xfId="0" applyFont="1" applyFill="1" applyBorder="1" applyAlignment="1">
      <alignment horizontal="center" vertical="center" wrapText="1"/>
    </xf>
    <xf numFmtId="186" fontId="21" fillId="0" borderId="175" xfId="0" applyNumberFormat="1" applyFont="1" applyFill="1" applyBorder="1" applyAlignment="1">
      <alignment horizontal="right" vertical="center" wrapText="1"/>
    </xf>
    <xf numFmtId="0" fontId="19" fillId="0" borderId="158" xfId="0" applyFont="1" applyFill="1" applyBorder="1" applyAlignment="1">
      <alignment horizontal="left" vertical="center"/>
    </xf>
    <xf numFmtId="0" fontId="19" fillId="0" borderId="162" xfId="0" applyFont="1" applyFill="1" applyBorder="1" applyAlignment="1">
      <alignment horizontal="left" vertical="center"/>
    </xf>
    <xf numFmtId="0" fontId="19" fillId="0" borderId="164" xfId="0" applyFont="1" applyFill="1" applyBorder="1" applyAlignment="1">
      <alignment horizontal="center" vertical="center" wrapText="1"/>
    </xf>
    <xf numFmtId="0" fontId="19" fillId="0" borderId="92" xfId="0" applyFont="1" applyFill="1" applyBorder="1" applyAlignment="1">
      <alignment horizontal="center" vertical="center" wrapText="1"/>
    </xf>
    <xf numFmtId="0" fontId="19" fillId="0" borderId="166" xfId="0" applyFont="1" applyFill="1" applyBorder="1" applyAlignment="1">
      <alignment horizontal="center" vertical="center" wrapText="1"/>
    </xf>
    <xf numFmtId="0" fontId="19" fillId="0" borderId="239" xfId="0" applyFont="1" applyFill="1" applyBorder="1" applyAlignment="1">
      <alignment horizontal="left" vertical="center"/>
    </xf>
    <xf numFmtId="0" fontId="19" fillId="0" borderId="240" xfId="0" applyFont="1" applyFill="1" applyBorder="1" applyAlignment="1">
      <alignment horizontal="right" vertical="center"/>
    </xf>
    <xf numFmtId="176" fontId="21" fillId="0" borderId="241" xfId="0" applyNumberFormat="1" applyFont="1" applyFill="1" applyBorder="1" applyAlignment="1">
      <alignment horizontal="right" vertical="center" wrapText="1"/>
    </xf>
    <xf numFmtId="176" fontId="21" fillId="0" borderId="240" xfId="0" applyNumberFormat="1" applyFont="1" applyFill="1" applyBorder="1" applyAlignment="1">
      <alignment horizontal="right" vertical="center" wrapText="1"/>
    </xf>
    <xf numFmtId="176" fontId="21" fillId="0" borderId="169" xfId="0" applyNumberFormat="1" applyFont="1" applyFill="1" applyBorder="1" applyAlignment="1">
      <alignment horizontal="right" vertical="center" wrapText="1"/>
    </xf>
    <xf numFmtId="176" fontId="21" fillId="0" borderId="170" xfId="0" applyNumberFormat="1" applyFont="1" applyFill="1" applyBorder="1" applyAlignment="1">
      <alignment horizontal="right" vertical="center" wrapText="1"/>
    </xf>
    <xf numFmtId="176" fontId="19" fillId="0" borderId="170" xfId="0" applyNumberFormat="1" applyFont="1" applyFill="1" applyBorder="1" applyAlignment="1">
      <alignment vertical="center"/>
    </xf>
    <xf numFmtId="176" fontId="21" fillId="0" borderId="242" xfId="0" applyNumberFormat="1" applyFont="1" applyFill="1" applyBorder="1" applyAlignment="1">
      <alignment horizontal="right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101" xfId="0" applyFont="1" applyFill="1" applyBorder="1" applyAlignment="1">
      <alignment horizontal="center" vertical="center" wrapText="1"/>
    </xf>
    <xf numFmtId="176" fontId="19" fillId="0" borderId="178" xfId="0" applyNumberFormat="1" applyFont="1" applyFill="1" applyBorder="1" applyAlignment="1">
      <alignment vertical="center"/>
    </xf>
    <xf numFmtId="176" fontId="19" fillId="0" borderId="163" xfId="0" applyNumberFormat="1" applyFont="1" applyFill="1" applyBorder="1" applyAlignment="1">
      <alignment vertical="center"/>
    </xf>
    <xf numFmtId="176" fontId="19" fillId="0" borderId="22" xfId="0" applyNumberFormat="1" applyFont="1" applyFill="1" applyBorder="1" applyAlignment="1">
      <alignment vertical="center"/>
    </xf>
    <xf numFmtId="176" fontId="19" fillId="0" borderId="245" xfId="0" applyNumberFormat="1" applyFont="1" applyFill="1" applyBorder="1" applyAlignment="1">
      <alignment vertical="center"/>
    </xf>
    <xf numFmtId="176" fontId="19" fillId="0" borderId="233" xfId="0" applyNumberFormat="1" applyFont="1" applyFill="1" applyBorder="1" applyAlignment="1">
      <alignment vertical="center"/>
    </xf>
    <xf numFmtId="176" fontId="19" fillId="0" borderId="233" xfId="0" applyNumberFormat="1" applyFont="1" applyFill="1" applyBorder="1" applyAlignment="1">
      <alignment horizontal="right" vertical="center"/>
    </xf>
    <xf numFmtId="0" fontId="19" fillId="0" borderId="188" xfId="0" applyFont="1" applyFill="1" applyBorder="1" applyAlignment="1">
      <alignment horizontal="right" vertical="center"/>
    </xf>
    <xf numFmtId="0" fontId="19" fillId="0" borderId="218" xfId="0" applyFont="1" applyFill="1" applyBorder="1" applyAlignment="1">
      <alignment horizontal="right" vertical="center"/>
    </xf>
    <xf numFmtId="3" fontId="21" fillId="0" borderId="172" xfId="0" applyNumberFormat="1" applyFont="1" applyFill="1" applyBorder="1" applyAlignment="1">
      <alignment horizontal="right" vertical="center"/>
    </xf>
    <xf numFmtId="3" fontId="21" fillId="0" borderId="95" xfId="0" applyNumberFormat="1" applyFont="1" applyFill="1" applyBorder="1" applyAlignment="1">
      <alignment horizontal="center" vertical="center"/>
    </xf>
    <xf numFmtId="176" fontId="21" fillId="0" borderId="172" xfId="0" applyNumberFormat="1" applyFont="1" applyFill="1" applyBorder="1" applyAlignment="1">
      <alignment horizontal="right" vertical="center"/>
    </xf>
    <xf numFmtId="176" fontId="21" fillId="0" borderId="221" xfId="0" applyNumberFormat="1" applyFont="1" applyFill="1" applyBorder="1" applyAlignment="1">
      <alignment horizontal="right" vertical="center"/>
    </xf>
    <xf numFmtId="176" fontId="21" fillId="0" borderId="219" xfId="34" applyNumberFormat="1" applyFont="1" applyFill="1" applyBorder="1" applyAlignment="1">
      <alignment horizontal="right" vertical="center"/>
    </xf>
    <xf numFmtId="176" fontId="21" fillId="0" borderId="172" xfId="0" applyNumberFormat="1" applyFont="1" applyFill="1" applyBorder="1" applyAlignment="1">
      <alignment horizontal="center" vertical="center"/>
    </xf>
    <xf numFmtId="176" fontId="21" fillId="0" borderId="219" xfId="34" applyNumberFormat="1" applyFont="1" applyFill="1" applyBorder="1" applyAlignment="1">
      <alignment horizontal="center" vertical="center"/>
    </xf>
    <xf numFmtId="176" fontId="21" fillId="0" borderId="95" xfId="34" applyNumberFormat="1" applyFont="1" applyFill="1" applyBorder="1" applyAlignment="1">
      <alignment horizontal="center" vertical="center"/>
    </xf>
    <xf numFmtId="183" fontId="21" fillId="0" borderId="95" xfId="0" applyNumberFormat="1" applyFont="1" applyFill="1" applyBorder="1" applyAlignment="1">
      <alignment horizontal="center" vertical="center"/>
    </xf>
    <xf numFmtId="183" fontId="21" fillId="0" borderId="95" xfId="0" applyNumberFormat="1" applyFont="1" applyFill="1" applyBorder="1" applyAlignment="1">
      <alignment horizontal="right" vertical="center"/>
    </xf>
    <xf numFmtId="176" fontId="21" fillId="0" borderId="95" xfId="0" applyNumberFormat="1" applyFont="1" applyFill="1" applyBorder="1" applyAlignment="1">
      <alignment horizontal="right" vertical="center"/>
    </xf>
    <xf numFmtId="176" fontId="21" fillId="0" borderId="186" xfId="0" applyNumberFormat="1" applyFont="1" applyFill="1" applyBorder="1" applyAlignment="1">
      <alignment horizontal="right" vertical="center"/>
    </xf>
    <xf numFmtId="176" fontId="21" fillId="0" borderId="18" xfId="0" applyNumberFormat="1" applyFont="1" applyFill="1" applyBorder="1" applyAlignment="1">
      <alignment horizontal="center" vertical="center"/>
    </xf>
    <xf numFmtId="176" fontId="21" fillId="0" borderId="93" xfId="34" applyNumberFormat="1" applyFont="1" applyFill="1" applyBorder="1" applyAlignment="1">
      <alignment horizontal="center" vertical="center"/>
    </xf>
    <xf numFmtId="176" fontId="21" fillId="0" borderId="92" xfId="34" applyNumberFormat="1" applyFont="1" applyFill="1" applyBorder="1" applyAlignment="1">
      <alignment horizontal="center" vertical="center"/>
    </xf>
    <xf numFmtId="183" fontId="21" fillId="0" borderId="92" xfId="0" applyNumberFormat="1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vertical="center"/>
    </xf>
    <xf numFmtId="3" fontId="21" fillId="0" borderId="47" xfId="0" applyNumberFormat="1" applyFont="1" applyFill="1" applyBorder="1" applyAlignment="1">
      <alignment horizontal="right" vertical="center"/>
    </xf>
    <xf numFmtId="0" fontId="21" fillId="0" borderId="90" xfId="0" applyFont="1" applyFill="1" applyBorder="1" applyAlignment="1">
      <alignment horizontal="left" vertical="center"/>
    </xf>
    <xf numFmtId="176" fontId="21" fillId="0" borderId="35" xfId="34" applyNumberFormat="1" applyFont="1" applyFill="1" applyBorder="1" applyAlignment="1">
      <alignment horizontal="right" vertical="center"/>
    </xf>
    <xf numFmtId="176" fontId="21" fillId="0" borderId="37" xfId="34" applyNumberFormat="1" applyFont="1" applyFill="1" applyBorder="1" applyAlignment="1">
      <alignment horizontal="right" vertical="center"/>
    </xf>
    <xf numFmtId="176" fontId="21" fillId="0" borderId="47" xfId="34" applyNumberFormat="1" applyFont="1" applyFill="1" applyBorder="1" applyAlignment="1">
      <alignment horizontal="right" vertical="center"/>
    </xf>
    <xf numFmtId="176" fontId="21" fillId="0" borderId="37" xfId="34" applyNumberFormat="1" applyFont="1" applyFill="1" applyBorder="1" applyAlignment="1">
      <alignment vertical="center"/>
    </xf>
    <xf numFmtId="176" fontId="21" fillId="0" borderId="90" xfId="34" applyNumberFormat="1" applyFont="1" applyFill="1" applyBorder="1" applyAlignment="1">
      <alignment horizontal="right" vertical="center"/>
    </xf>
    <xf numFmtId="183" fontId="21" fillId="0" borderId="90" xfId="34" applyNumberFormat="1" applyFont="1" applyFill="1" applyBorder="1" applyAlignment="1">
      <alignment horizontal="right" vertical="center"/>
    </xf>
    <xf numFmtId="176" fontId="21" fillId="0" borderId="90" xfId="37" applyNumberFormat="1" applyFont="1" applyFill="1" applyBorder="1" applyAlignment="1">
      <alignment horizontal="right" vertical="center"/>
    </xf>
    <xf numFmtId="176" fontId="21" fillId="0" borderId="46" xfId="37" applyNumberFormat="1" applyFont="1" applyFill="1" applyBorder="1" applyAlignment="1">
      <alignment horizontal="right" vertical="center"/>
    </xf>
    <xf numFmtId="180" fontId="21" fillId="0" borderId="172" xfId="0" applyNumberFormat="1" applyFont="1" applyFill="1" applyBorder="1" applyAlignment="1">
      <alignment vertical="center"/>
    </xf>
    <xf numFmtId="176" fontId="21" fillId="0" borderId="172" xfId="0" applyNumberFormat="1" applyFont="1" applyFill="1" applyBorder="1" applyAlignment="1">
      <alignment vertical="center"/>
    </xf>
    <xf numFmtId="180" fontId="21" fillId="0" borderId="171" xfId="0" applyNumberFormat="1" applyFont="1" applyFill="1" applyBorder="1" applyAlignment="1">
      <alignment vertical="center"/>
    </xf>
    <xf numFmtId="180" fontId="21" fillId="0" borderId="219" xfId="0" applyNumberFormat="1" applyFont="1" applyFill="1" applyBorder="1" applyAlignment="1">
      <alignment vertical="center"/>
    </xf>
    <xf numFmtId="176" fontId="21" fillId="0" borderId="220" xfId="0" applyNumberFormat="1" applyFont="1" applyFill="1" applyBorder="1" applyAlignment="1">
      <alignment vertical="center"/>
    </xf>
    <xf numFmtId="180" fontId="21" fillId="0" borderId="221" xfId="0" applyNumberFormat="1" applyFont="1" applyFill="1" applyBorder="1" applyAlignment="1">
      <alignment vertical="center"/>
    </xf>
    <xf numFmtId="180" fontId="21" fillId="0" borderId="222" xfId="0" applyNumberFormat="1" applyFont="1" applyFill="1" applyBorder="1" applyAlignment="1">
      <alignment vertical="center"/>
    </xf>
    <xf numFmtId="176" fontId="21" fillId="0" borderId="186" xfId="0" applyNumberFormat="1" applyFont="1" applyFill="1" applyBorder="1" applyAlignment="1">
      <alignment vertical="center"/>
    </xf>
    <xf numFmtId="180" fontId="21" fillId="0" borderId="18" xfId="0" applyNumberFormat="1" applyFont="1" applyFill="1" applyBorder="1" applyAlignment="1">
      <alignment vertical="center"/>
    </xf>
    <xf numFmtId="176" fontId="21" fillId="0" borderId="18" xfId="0" applyNumberFormat="1" applyFont="1" applyFill="1" applyBorder="1" applyAlignment="1">
      <alignment vertical="center"/>
    </xf>
    <xf numFmtId="180" fontId="21" fillId="0" borderId="126" xfId="0" applyNumberFormat="1" applyFont="1" applyFill="1" applyBorder="1" applyAlignment="1">
      <alignment vertical="center"/>
    </xf>
    <xf numFmtId="180" fontId="21" fillId="0" borderId="93" xfId="0" applyNumberFormat="1" applyFont="1" applyFill="1" applyBorder="1" applyAlignment="1">
      <alignment vertical="center"/>
    </xf>
    <xf numFmtId="176" fontId="21" fillId="0" borderId="104" xfId="0" applyNumberFormat="1" applyFont="1" applyFill="1" applyBorder="1" applyAlignment="1">
      <alignment vertical="center"/>
    </xf>
    <xf numFmtId="180" fontId="21" fillId="0" borderId="83" xfId="0" applyNumberFormat="1" applyFont="1" applyFill="1" applyBorder="1" applyAlignment="1">
      <alignment vertical="center"/>
    </xf>
    <xf numFmtId="180" fontId="21" fillId="0" borderId="30" xfId="0" applyNumberFormat="1" applyFont="1" applyFill="1" applyBorder="1" applyAlignment="1">
      <alignment vertical="center"/>
    </xf>
    <xf numFmtId="180" fontId="21" fillId="0" borderId="147" xfId="0" applyNumberFormat="1" applyFont="1" applyFill="1" applyBorder="1" applyAlignment="1">
      <alignment vertical="center"/>
    </xf>
    <xf numFmtId="176" fontId="21" fillId="0" borderId="147" xfId="0" applyNumberFormat="1" applyFont="1" applyFill="1" applyBorder="1" applyAlignment="1">
      <alignment vertical="center"/>
    </xf>
    <xf numFmtId="180" fontId="21" fillId="0" borderId="148" xfId="0" applyNumberFormat="1" applyFont="1" applyFill="1" applyBorder="1" applyAlignment="1">
      <alignment vertical="center"/>
    </xf>
    <xf numFmtId="180" fontId="21" fillId="0" borderId="99" xfId="0" applyNumberFormat="1" applyFont="1" applyFill="1" applyBorder="1" applyAlignment="1">
      <alignment vertical="center"/>
    </xf>
    <xf numFmtId="176" fontId="21" fillId="0" borderId="112" xfId="0" applyNumberFormat="1" applyFont="1" applyFill="1" applyBorder="1" applyAlignment="1">
      <alignment vertical="center"/>
    </xf>
    <xf numFmtId="176" fontId="21" fillId="0" borderId="100" xfId="0" applyNumberFormat="1" applyFont="1" applyFill="1" applyBorder="1" applyAlignment="1">
      <alignment horizontal="right" vertical="center"/>
    </xf>
    <xf numFmtId="180" fontId="21" fillId="0" borderId="100" xfId="0" applyNumberFormat="1" applyFont="1" applyFill="1" applyBorder="1" applyAlignment="1">
      <alignment vertical="center"/>
    </xf>
    <xf numFmtId="180" fontId="21" fillId="0" borderId="210" xfId="0" applyNumberFormat="1" applyFont="1" applyFill="1" applyBorder="1" applyAlignment="1">
      <alignment vertical="center"/>
    </xf>
    <xf numFmtId="176" fontId="21" fillId="0" borderId="149" xfId="0" applyNumberFormat="1" applyFont="1" applyFill="1" applyBorder="1" applyAlignment="1">
      <alignment vertical="center"/>
    </xf>
    <xf numFmtId="0" fontId="19" fillId="0" borderId="193" xfId="0" applyFont="1" applyFill="1" applyBorder="1" applyAlignment="1">
      <alignment horizontal="center" vertical="center"/>
    </xf>
    <xf numFmtId="0" fontId="19" fillId="0" borderId="209" xfId="0" applyFont="1" applyFill="1" applyBorder="1" applyAlignment="1">
      <alignment horizontal="right" vertical="center"/>
    </xf>
    <xf numFmtId="179" fontId="20" fillId="0" borderId="224" xfId="33" applyNumberFormat="1" applyFont="1" applyFill="1" applyBorder="1" applyAlignment="1">
      <alignment horizontal="right" vertical="center"/>
    </xf>
    <xf numFmtId="179" fontId="20" fillId="0" borderId="160" xfId="33" applyNumberFormat="1" applyFont="1" applyFill="1" applyBorder="1" applyAlignment="1">
      <alignment horizontal="right" vertical="center"/>
    </xf>
    <xf numFmtId="179" fontId="20" fillId="0" borderId="199" xfId="33" applyNumberFormat="1" applyFont="1" applyFill="1" applyBorder="1" applyAlignment="1">
      <alignment horizontal="right" vertical="center"/>
    </xf>
    <xf numFmtId="179" fontId="20" fillId="0" borderId="225" xfId="33" applyNumberFormat="1" applyFont="1" applyFill="1" applyBorder="1" applyAlignment="1">
      <alignment horizontal="center" vertical="center"/>
    </xf>
    <xf numFmtId="179" fontId="20" fillId="0" borderId="226" xfId="33" applyNumberFormat="1" applyFont="1" applyFill="1" applyBorder="1" applyAlignment="1">
      <alignment horizontal="right" vertical="center"/>
    </xf>
    <xf numFmtId="179" fontId="20" fillId="0" borderId="193" xfId="0" applyNumberFormat="1" applyFont="1" applyFill="1" applyBorder="1" applyAlignment="1">
      <alignment horizontal="center" vertical="center"/>
    </xf>
    <xf numFmtId="38" fontId="19" fillId="0" borderId="231" xfId="33" applyFont="1" applyFill="1" applyBorder="1" applyAlignment="1">
      <alignment horizontal="center" vertical="center"/>
    </xf>
    <xf numFmtId="0" fontId="19" fillId="0" borderId="161" xfId="0" applyFont="1" applyFill="1" applyBorder="1" applyAlignment="1">
      <alignment horizontal="center" vertical="center"/>
    </xf>
    <xf numFmtId="179" fontId="20" fillId="0" borderId="56" xfId="0" applyNumberFormat="1" applyFont="1" applyFill="1" applyBorder="1" applyAlignment="1">
      <alignment horizontal="center" vertical="center"/>
    </xf>
    <xf numFmtId="177" fontId="20" fillId="0" borderId="205" xfId="0" applyNumberFormat="1" applyFont="1" applyFill="1" applyBorder="1" applyAlignment="1">
      <alignment horizontal="right" vertical="center"/>
    </xf>
    <xf numFmtId="182" fontId="20" fillId="0" borderId="210" xfId="0" applyNumberFormat="1" applyFont="1" applyFill="1" applyBorder="1" applyAlignment="1">
      <alignment horizontal="right" vertical="center"/>
    </xf>
    <xf numFmtId="177" fontId="20" fillId="0" borderId="216" xfId="0" applyNumberFormat="1" applyFont="1" applyFill="1" applyBorder="1" applyAlignment="1">
      <alignment horizontal="right" vertical="center"/>
    </xf>
    <xf numFmtId="0" fontId="0" fillId="0" borderId="0" xfId="49" applyFont="1" applyFill="1">
      <alignment vertical="center"/>
    </xf>
    <xf numFmtId="0" fontId="0" fillId="0" borderId="14" xfId="49" applyFont="1" applyFill="1" applyBorder="1" applyAlignment="1">
      <alignment horizontal="center" vertical="center"/>
    </xf>
    <xf numFmtId="0" fontId="0" fillId="0" borderId="40" xfId="49" applyFont="1" applyFill="1" applyBorder="1" applyAlignment="1">
      <alignment horizontal="center" vertical="center"/>
    </xf>
    <xf numFmtId="0" fontId="0" fillId="0" borderId="41" xfId="49" applyFont="1" applyFill="1" applyBorder="1" applyAlignment="1">
      <alignment horizontal="center" vertical="center"/>
    </xf>
    <xf numFmtId="0" fontId="0" fillId="0" borderId="27" xfId="49" applyFont="1" applyFill="1" applyBorder="1" applyAlignment="1">
      <alignment horizontal="center" vertical="center"/>
    </xf>
    <xf numFmtId="0" fontId="0" fillId="0" borderId="42" xfId="49" applyFont="1" applyFill="1" applyBorder="1" applyAlignment="1">
      <alignment horizontal="center" vertical="center"/>
    </xf>
    <xf numFmtId="0" fontId="0" fillId="0" borderId="43" xfId="49" applyFont="1" applyFill="1" applyBorder="1" applyAlignment="1">
      <alignment horizontal="center" vertical="center"/>
    </xf>
    <xf numFmtId="0" fontId="0" fillId="0" borderId="15" xfId="49" applyFont="1" applyFill="1" applyBorder="1" applyAlignment="1">
      <alignment horizontal="center" vertical="center"/>
    </xf>
    <xf numFmtId="0" fontId="0" fillId="0" borderId="44" xfId="49" applyFont="1" applyFill="1" applyBorder="1" applyAlignment="1">
      <alignment horizontal="center" vertical="center"/>
    </xf>
    <xf numFmtId="0" fontId="0" fillId="0" borderId="16" xfId="49" applyFont="1" applyFill="1" applyBorder="1" applyAlignment="1">
      <alignment horizontal="center" vertical="center"/>
    </xf>
    <xf numFmtId="0" fontId="0" fillId="0" borderId="41" xfId="49" applyFont="1" applyFill="1" applyBorder="1">
      <alignment vertical="center"/>
    </xf>
    <xf numFmtId="0" fontId="0" fillId="0" borderId="0" xfId="49" applyFont="1" applyFill="1" applyBorder="1">
      <alignment vertical="center"/>
    </xf>
    <xf numFmtId="181" fontId="0" fillId="0" borderId="35" xfId="49" applyNumberFormat="1" applyFont="1" applyFill="1" applyBorder="1" applyAlignment="1">
      <alignment horizontal="center" vertical="center"/>
    </xf>
    <xf numFmtId="4" fontId="0" fillId="0" borderId="35" xfId="49" applyNumberFormat="1" applyFont="1" applyFill="1" applyBorder="1" applyAlignment="1">
      <alignment horizontal="center" vertical="center"/>
    </xf>
    <xf numFmtId="179" fontId="0" fillId="0" borderId="46" xfId="49" applyNumberFormat="1" applyFont="1" applyFill="1" applyBorder="1" applyAlignment="1">
      <alignment horizontal="center" vertical="center"/>
    </xf>
    <xf numFmtId="0" fontId="0" fillId="0" borderId="46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181" fontId="0" fillId="0" borderId="0" xfId="49" applyNumberFormat="1" applyFont="1" applyFill="1" applyBorder="1" applyAlignment="1">
      <alignment horizontal="center" vertical="center"/>
    </xf>
    <xf numFmtId="4" fontId="0" fillId="0" borderId="0" xfId="49" applyNumberFormat="1" applyFont="1" applyFill="1" applyBorder="1" applyAlignment="1">
      <alignment horizontal="center" vertical="center"/>
    </xf>
    <xf numFmtId="179" fontId="0" fillId="0" borderId="0" xfId="49" applyNumberFormat="1" applyFont="1" applyFill="1" applyBorder="1" applyAlignment="1">
      <alignment horizontal="center" vertical="center"/>
    </xf>
    <xf numFmtId="176" fontId="31" fillId="0" borderId="245" xfId="0" applyNumberFormat="1" applyFont="1" applyFill="1" applyBorder="1" applyAlignment="1">
      <alignment horizontal="right" vertical="center"/>
    </xf>
    <xf numFmtId="176" fontId="31" fillId="0" borderId="233" xfId="0" applyNumberFormat="1" applyFont="1" applyFill="1" applyBorder="1" applyAlignment="1">
      <alignment horizontal="right" vertical="center"/>
    </xf>
    <xf numFmtId="176" fontId="31" fillId="0" borderId="165" xfId="0" applyNumberFormat="1" applyFont="1" applyFill="1" applyBorder="1" applyAlignment="1">
      <alignment horizontal="right" vertical="center"/>
    </xf>
    <xf numFmtId="176" fontId="19" fillId="0" borderId="22" xfId="0" applyNumberFormat="1" applyFont="1" applyFill="1" applyBorder="1" applyAlignment="1">
      <alignment horizontal="right" vertical="center"/>
    </xf>
    <xf numFmtId="176" fontId="19" fillId="0" borderId="167" xfId="0" applyNumberFormat="1" applyFont="1" applyFill="1" applyBorder="1" applyAlignment="1">
      <alignment horizontal="right" vertical="center"/>
    </xf>
    <xf numFmtId="176" fontId="19" fillId="0" borderId="67" xfId="0" applyNumberFormat="1" applyFont="1" applyFill="1" applyBorder="1" applyAlignment="1">
      <alignment horizontal="right" vertical="center"/>
    </xf>
    <xf numFmtId="176" fontId="31" fillId="0" borderId="233" xfId="0" applyNumberFormat="1" applyFont="1" applyFill="1" applyBorder="1" applyAlignment="1">
      <alignment horizontal="right" vertical="center" wrapText="1"/>
    </xf>
    <xf numFmtId="176" fontId="19" fillId="0" borderId="22" xfId="0" applyNumberFormat="1" applyFont="1" applyFill="1" applyBorder="1" applyAlignment="1">
      <alignment horizontal="right" vertical="center" wrapText="1"/>
    </xf>
    <xf numFmtId="176" fontId="19" fillId="0" borderId="167" xfId="0" applyNumberFormat="1" applyFont="1" applyFill="1" applyBorder="1" applyAlignment="1">
      <alignment horizontal="right" vertical="center" wrapText="1"/>
    </xf>
    <xf numFmtId="176" fontId="31" fillId="0" borderId="107" xfId="0" applyNumberFormat="1" applyFont="1" applyFill="1" applyBorder="1" applyAlignment="1">
      <alignment horizontal="right" vertical="center"/>
    </xf>
    <xf numFmtId="176" fontId="31" fillId="0" borderId="246" xfId="0" applyNumberFormat="1" applyFont="1" applyFill="1" applyBorder="1" applyAlignment="1">
      <alignment horizontal="right" vertical="center"/>
    </xf>
    <xf numFmtId="176" fontId="31" fillId="0" borderId="106" xfId="0" applyNumberFormat="1" applyFont="1" applyFill="1" applyBorder="1" applyAlignment="1">
      <alignment horizontal="right" vertical="center" wrapText="1"/>
    </xf>
    <xf numFmtId="176" fontId="19" fillId="0" borderId="111" xfId="0" applyNumberFormat="1" applyFont="1" applyFill="1" applyBorder="1" applyAlignment="1">
      <alignment horizontal="right" vertical="center" wrapText="1"/>
    </xf>
    <xf numFmtId="0" fontId="0" fillId="0" borderId="33" xfId="0" applyFont="1" applyFill="1" applyBorder="1"/>
    <xf numFmtId="0" fontId="19" fillId="0" borderId="47" xfId="0" applyFont="1" applyFill="1" applyBorder="1" applyAlignment="1">
      <alignment horizontal="right" vertical="center"/>
    </xf>
    <xf numFmtId="179" fontId="20" fillId="0" borderId="211" xfId="0" applyNumberFormat="1" applyFont="1" applyFill="1" applyBorder="1" applyAlignment="1">
      <alignment horizontal="right" vertical="center"/>
    </xf>
    <xf numFmtId="179" fontId="20" fillId="0" borderId="156" xfId="0" applyNumberFormat="1" applyFont="1" applyFill="1" applyBorder="1" applyAlignment="1">
      <alignment horizontal="right" vertical="center"/>
    </xf>
    <xf numFmtId="179" fontId="20" fillId="0" borderId="185" xfId="0" applyNumberFormat="1" applyFont="1" applyFill="1" applyBorder="1" applyAlignment="1">
      <alignment horizontal="right" vertical="center"/>
    </xf>
    <xf numFmtId="179" fontId="20" fillId="0" borderId="188" xfId="0" applyNumberFormat="1" applyFont="1" applyFill="1" applyBorder="1" applyAlignment="1">
      <alignment horizontal="right" vertical="center"/>
    </xf>
    <xf numFmtId="179" fontId="20" fillId="0" borderId="247" xfId="0" applyNumberFormat="1" applyFont="1" applyFill="1" applyBorder="1" applyAlignment="1">
      <alignment horizontal="right" vertical="center"/>
    </xf>
    <xf numFmtId="179" fontId="20" fillId="0" borderId="186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19" fillId="0" borderId="0" xfId="0" applyFont="1" applyFill="1" applyAlignment="1">
      <alignment vertical="top"/>
    </xf>
    <xf numFmtId="186" fontId="21" fillId="0" borderId="164" xfId="0" applyNumberFormat="1" applyFont="1" applyFill="1" applyBorder="1" applyAlignment="1">
      <alignment horizontal="right" vertical="center" wrapText="1" shrinkToFit="1"/>
    </xf>
    <xf numFmtId="186" fontId="21" fillId="0" borderId="92" xfId="0" applyNumberFormat="1" applyFont="1" applyFill="1" applyBorder="1" applyAlignment="1">
      <alignment horizontal="right" vertical="center" wrapText="1" shrinkToFit="1"/>
    </xf>
    <xf numFmtId="186" fontId="21" fillId="0" borderId="107" xfId="0" applyNumberFormat="1" applyFont="1" applyFill="1" applyBorder="1" applyAlignment="1">
      <alignment horizontal="right" vertical="center" wrapText="1" shrinkToFit="1"/>
    </xf>
    <xf numFmtId="186" fontId="21" fillId="0" borderId="138" xfId="0" applyNumberFormat="1" applyFont="1" applyFill="1" applyBorder="1" applyAlignment="1">
      <alignment horizontal="right" vertical="center" wrapText="1" shrinkToFit="1"/>
    </xf>
    <xf numFmtId="186" fontId="21" fillId="0" borderId="139" xfId="0" applyNumberFormat="1" applyFont="1" applyFill="1" applyBorder="1" applyAlignment="1">
      <alignment horizontal="right" vertical="center" wrapText="1" shrinkToFit="1"/>
    </xf>
    <xf numFmtId="186" fontId="21" fillId="0" borderId="104" xfId="0" applyNumberFormat="1" applyFont="1" applyFill="1" applyBorder="1" applyAlignment="1">
      <alignment horizontal="right" vertical="center" wrapText="1" shrinkToFit="1"/>
    </xf>
    <xf numFmtId="186" fontId="21" fillId="0" borderId="18" xfId="0" applyNumberFormat="1" applyFont="1" applyFill="1" applyBorder="1" applyAlignment="1">
      <alignment horizontal="right" vertical="center" wrapText="1" shrinkToFit="1"/>
    </xf>
    <xf numFmtId="186" fontId="21" fillId="0" borderId="126" xfId="0" applyNumberFormat="1" applyFont="1" applyFill="1" applyBorder="1" applyAlignment="1">
      <alignment horizontal="right" vertical="center" wrapText="1" shrinkToFit="1"/>
    </xf>
    <xf numFmtId="186" fontId="21" fillId="0" borderId="80" xfId="0" applyNumberFormat="1" applyFont="1" applyFill="1" applyBorder="1" applyAlignment="1">
      <alignment horizontal="right" vertical="center" wrapText="1" shrinkToFit="1"/>
    </xf>
    <xf numFmtId="179" fontId="21" fillId="0" borderId="139" xfId="0" applyNumberFormat="1" applyFont="1" applyFill="1" applyBorder="1" applyAlignment="1">
      <alignment horizontal="right" vertical="center" wrapText="1" shrinkToFit="1"/>
    </xf>
    <xf numFmtId="186" fontId="21" fillId="0" borderId="31" xfId="0" applyNumberFormat="1" applyFont="1" applyFill="1" applyBorder="1" applyAlignment="1">
      <alignment horizontal="right" vertical="center" wrapText="1" shrinkToFit="1"/>
    </xf>
    <xf numFmtId="179" fontId="21" fillId="0" borderId="126" xfId="0" applyNumberFormat="1" applyFont="1" applyFill="1" applyBorder="1" applyAlignment="1">
      <alignment horizontal="right" vertical="center" wrapText="1" shrinkToFit="1"/>
    </xf>
    <xf numFmtId="0" fontId="22" fillId="0" borderId="17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0" fillId="0" borderId="0" xfId="49" applyFont="1" applyFill="1" applyBorder="1" applyAlignment="1">
      <alignment horizontal="center" vertical="top" wrapText="1"/>
    </xf>
    <xf numFmtId="0" fontId="19" fillId="0" borderId="193" xfId="49" applyFont="1" applyFill="1" applyBorder="1" applyAlignment="1">
      <alignment horizontal="center" vertical="center"/>
    </xf>
    <xf numFmtId="0" fontId="19" fillId="0" borderId="159" xfId="49" applyFont="1" applyFill="1" applyBorder="1" applyAlignment="1">
      <alignment horizontal="center" vertical="center"/>
    </xf>
    <xf numFmtId="0" fontId="19" fillId="0" borderId="161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center" vertical="center" wrapText="1"/>
    </xf>
    <xf numFmtId="0" fontId="19" fillId="0" borderId="49" xfId="49" applyFont="1" applyFill="1" applyBorder="1" applyAlignment="1">
      <alignment horizontal="center" vertical="center"/>
    </xf>
    <xf numFmtId="0" fontId="19" fillId="0" borderId="49" xfId="49" applyFont="1" applyFill="1" applyBorder="1" applyAlignment="1">
      <alignment horizontal="center" vertical="center" wrapText="1"/>
    </xf>
    <xf numFmtId="0" fontId="19" fillId="0" borderId="41" xfId="49" applyFont="1" applyFill="1" applyBorder="1" applyAlignment="1">
      <alignment horizontal="center" vertical="center" wrapText="1"/>
    </xf>
    <xf numFmtId="0" fontId="19" fillId="0" borderId="34" xfId="49" applyFont="1" applyFill="1" applyBorder="1">
      <alignment vertical="center"/>
    </xf>
    <xf numFmtId="0" fontId="20" fillId="0" borderId="40" xfId="49" applyFont="1" applyFill="1" applyBorder="1" applyAlignment="1">
      <alignment horizontal="center" vertical="center" wrapText="1"/>
    </xf>
    <xf numFmtId="0" fontId="20" fillId="0" borderId="46" xfId="49" applyFont="1" applyFill="1" applyBorder="1" applyAlignment="1">
      <alignment horizontal="center" vertical="center" wrapText="1"/>
    </xf>
    <xf numFmtId="0" fontId="19" fillId="0" borderId="0" xfId="49" applyFont="1" applyFill="1" applyBorder="1" applyAlignment="1">
      <alignment horizontal="center" vertical="center" wrapText="1"/>
    </xf>
    <xf numFmtId="0" fontId="19" fillId="0" borderId="47" xfId="49" applyFont="1" applyFill="1" applyBorder="1">
      <alignment vertical="center"/>
    </xf>
    <xf numFmtId="0" fontId="19" fillId="0" borderId="72" xfId="49" applyFont="1" applyFill="1" applyBorder="1" applyAlignment="1">
      <alignment horizontal="center" vertical="center" wrapText="1"/>
    </xf>
    <xf numFmtId="0" fontId="19" fillId="0" borderId="86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center" vertical="center" wrapText="1"/>
    </xf>
    <xf numFmtId="0" fontId="19" fillId="0" borderId="36" xfId="49" applyFont="1" applyFill="1" applyBorder="1" applyAlignment="1">
      <alignment horizontal="center" vertical="center" wrapText="1"/>
    </xf>
    <xf numFmtId="0" fontId="19" fillId="0" borderId="44" xfId="49" applyFont="1" applyFill="1" applyBorder="1" applyAlignment="1">
      <alignment horizontal="center" vertical="center" wrapText="1"/>
    </xf>
    <xf numFmtId="0" fontId="19" fillId="0" borderId="39" xfId="49" applyFont="1" applyFill="1" applyBorder="1" applyAlignment="1">
      <alignment horizontal="center" vertical="center" wrapText="1"/>
    </xf>
    <xf numFmtId="0" fontId="19" fillId="0" borderId="0" xfId="49" applyFont="1" applyFill="1" applyAlignment="1">
      <alignment horizontal="right" vertical="center"/>
    </xf>
    <xf numFmtId="0" fontId="19" fillId="0" borderId="0" xfId="49" applyFont="1" applyFill="1" applyBorder="1" applyAlignment="1">
      <alignment horizontal="right" vertical="center"/>
    </xf>
    <xf numFmtId="0" fontId="0" fillId="0" borderId="194" xfId="49" applyFont="1" applyFill="1" applyBorder="1" applyAlignment="1">
      <alignment horizontal="center" vertical="center"/>
    </xf>
    <xf numFmtId="0" fontId="0" fillId="0" borderId="195" xfId="49" applyFont="1" applyFill="1" applyBorder="1" applyAlignment="1">
      <alignment horizontal="center" vertical="center"/>
    </xf>
    <xf numFmtId="0" fontId="0" fillId="0" borderId="196" xfId="49" applyFont="1" applyFill="1" applyBorder="1" applyAlignment="1">
      <alignment horizontal="center" vertical="center"/>
    </xf>
    <xf numFmtId="58" fontId="28" fillId="0" borderId="11" xfId="49" applyNumberFormat="1" applyFont="1" applyFill="1" applyBorder="1" applyAlignment="1">
      <alignment horizontal="center" vertical="center"/>
    </xf>
    <xf numFmtId="58" fontId="28" fillId="0" borderId="55" xfId="49" applyNumberFormat="1" applyFont="1" applyFill="1" applyBorder="1" applyAlignment="1">
      <alignment horizontal="center" vertical="center"/>
    </xf>
    <xf numFmtId="58" fontId="28" fillId="0" borderId="50" xfId="49" applyNumberFormat="1" applyFont="1" applyFill="1" applyBorder="1" applyAlignment="1">
      <alignment horizontal="center" vertical="center"/>
    </xf>
    <xf numFmtId="0" fontId="28" fillId="0" borderId="11" xfId="49" applyFont="1" applyFill="1" applyBorder="1" applyAlignment="1">
      <alignment horizontal="center" vertical="center"/>
    </xf>
    <xf numFmtId="0" fontId="28" fillId="0" borderId="55" xfId="49" applyFont="1" applyFill="1" applyBorder="1" applyAlignment="1">
      <alignment horizontal="center" vertical="center"/>
    </xf>
    <xf numFmtId="0" fontId="19" fillId="0" borderId="197" xfId="49" applyFont="1" applyFill="1" applyBorder="1" applyAlignment="1">
      <alignment horizontal="center" vertical="center"/>
    </xf>
    <xf numFmtId="0" fontId="19" fillId="0" borderId="101" xfId="49" applyFont="1" applyFill="1" applyBorder="1" applyAlignment="1">
      <alignment horizontal="center" vertical="center"/>
    </xf>
    <xf numFmtId="0" fontId="19" fillId="0" borderId="192" xfId="49" applyFont="1" applyFill="1" applyBorder="1" applyAlignment="1">
      <alignment horizontal="center" vertical="center"/>
    </xf>
    <xf numFmtId="0" fontId="19" fillId="0" borderId="178" xfId="49" applyFont="1" applyFill="1" applyBorder="1" applyAlignment="1">
      <alignment horizontal="center" vertical="center" wrapText="1"/>
    </xf>
    <xf numFmtId="0" fontId="19" fillId="0" borderId="46" xfId="49" applyFont="1" applyFill="1" applyBorder="1" applyAlignment="1">
      <alignment horizontal="center" vertical="center" wrapText="1"/>
    </xf>
    <xf numFmtId="0" fontId="19" fillId="0" borderId="198" xfId="49" applyFont="1" applyFill="1" applyBorder="1" applyAlignment="1">
      <alignment horizontal="center" vertical="center"/>
    </xf>
    <xf numFmtId="0" fontId="19" fillId="0" borderId="199" xfId="49" applyFont="1" applyFill="1" applyBorder="1" applyAlignment="1">
      <alignment horizontal="center" vertical="center"/>
    </xf>
    <xf numFmtId="0" fontId="19" fillId="0" borderId="200" xfId="49" applyFont="1" applyFill="1" applyBorder="1" applyAlignment="1">
      <alignment horizontal="center" vertical="center"/>
    </xf>
    <xf numFmtId="0" fontId="20" fillId="0" borderId="0" xfId="49" applyFont="1" applyFill="1" applyBorder="1" applyAlignment="1">
      <alignment horizontal="center" vertical="center" wrapText="1"/>
    </xf>
    <xf numFmtId="0" fontId="20" fillId="0" borderId="47" xfId="49" applyFont="1" applyFill="1" applyBorder="1" applyAlignment="1">
      <alignment horizontal="center" vertical="center"/>
    </xf>
    <xf numFmtId="0" fontId="20" fillId="0" borderId="114" xfId="49" applyFont="1" applyFill="1" applyBorder="1" applyAlignment="1">
      <alignment horizontal="right" wrapText="1"/>
    </xf>
    <xf numFmtId="0" fontId="20" fillId="0" borderId="35" xfId="49" applyFont="1" applyFill="1" applyBorder="1" applyAlignment="1">
      <alignment horizontal="right" wrapText="1"/>
    </xf>
    <xf numFmtId="0" fontId="20" fillId="0" borderId="178" xfId="49" applyFont="1" applyFill="1" applyBorder="1" applyAlignment="1">
      <alignment horizontal="right" wrapText="1"/>
    </xf>
    <xf numFmtId="0" fontId="20" fillId="0" borderId="46" xfId="49" applyFont="1" applyFill="1" applyBorder="1" applyAlignment="1">
      <alignment horizontal="right" wrapText="1"/>
    </xf>
    <xf numFmtId="0" fontId="19" fillId="0" borderId="65" xfId="0" applyFont="1" applyFill="1" applyBorder="1" applyAlignment="1">
      <alignment horizontal="center" vertical="center"/>
    </xf>
    <xf numFmtId="0" fontId="19" fillId="0" borderId="152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20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177" fontId="19" fillId="0" borderId="65" xfId="0" applyNumberFormat="1" applyFont="1" applyFill="1" applyBorder="1" applyAlignment="1">
      <alignment horizontal="center" vertical="center"/>
    </xf>
    <xf numFmtId="177" fontId="19" fillId="0" borderId="152" xfId="0" applyNumberFormat="1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right" vertical="top"/>
    </xf>
    <xf numFmtId="0" fontId="19" fillId="0" borderId="117" xfId="0" applyFont="1" applyFill="1" applyBorder="1" applyAlignment="1">
      <alignment horizontal="center" vertical="center" wrapText="1"/>
    </xf>
    <xf numFmtId="0" fontId="19" fillId="0" borderId="120" xfId="0" applyFont="1" applyFill="1" applyBorder="1" applyAlignment="1">
      <alignment horizontal="center" vertical="center" wrapText="1"/>
    </xf>
    <xf numFmtId="0" fontId="19" fillId="0" borderId="203" xfId="0" applyFont="1" applyFill="1" applyBorder="1" applyAlignment="1">
      <alignment horizontal="center" vertical="center" wrapText="1"/>
    </xf>
    <xf numFmtId="0" fontId="19" fillId="0" borderId="139" xfId="0" applyFont="1" applyFill="1" applyBorder="1" applyAlignment="1">
      <alignment horizontal="center" vertical="center"/>
    </xf>
    <xf numFmtId="0" fontId="19" fillId="0" borderId="138" xfId="0" applyFont="1" applyFill="1" applyBorder="1" applyAlignment="1">
      <alignment horizontal="center" vertical="center"/>
    </xf>
    <xf numFmtId="0" fontId="19" fillId="0" borderId="164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center" vertical="center"/>
    </xf>
    <xf numFmtId="0" fontId="19" fillId="0" borderId="124" xfId="0" applyFont="1" applyFill="1" applyBorder="1" applyAlignment="1">
      <alignment horizontal="center"/>
    </xf>
    <xf numFmtId="0" fontId="19" fillId="0" borderId="162" xfId="0" applyFont="1" applyFill="1" applyBorder="1" applyAlignment="1">
      <alignment horizontal="center"/>
    </xf>
    <xf numFmtId="0" fontId="19" fillId="0" borderId="103" xfId="0" applyFont="1" applyFill="1" applyBorder="1" applyAlignment="1">
      <alignment horizontal="center" vertical="center"/>
    </xf>
    <xf numFmtId="0" fontId="19" fillId="0" borderId="119" xfId="0" applyFont="1" applyFill="1" applyBorder="1" applyAlignment="1">
      <alignment horizontal="center" vertical="center"/>
    </xf>
    <xf numFmtId="0" fontId="19" fillId="0" borderId="202" xfId="0" applyFont="1" applyFill="1" applyBorder="1" applyAlignment="1">
      <alignment horizontal="center" vertical="center"/>
    </xf>
    <xf numFmtId="0" fontId="19" fillId="0" borderId="176" xfId="0" applyFont="1" applyFill="1" applyBorder="1" applyAlignment="1">
      <alignment horizontal="center" vertical="center"/>
    </xf>
    <xf numFmtId="0" fontId="19" fillId="0" borderId="113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118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150" xfId="0" applyFont="1" applyFill="1" applyBorder="1" applyAlignment="1">
      <alignment horizontal="center" vertical="center"/>
    </xf>
    <xf numFmtId="0" fontId="19" fillId="0" borderId="157" xfId="0" applyFont="1" applyFill="1" applyBorder="1" applyAlignment="1">
      <alignment horizontal="center" vertical="center"/>
    </xf>
    <xf numFmtId="0" fontId="19" fillId="0" borderId="159" xfId="0" applyFont="1" applyFill="1" applyBorder="1" applyAlignment="1">
      <alignment horizontal="center" vertical="center"/>
    </xf>
    <xf numFmtId="0" fontId="19" fillId="0" borderId="158" xfId="0" applyFont="1" applyFill="1" applyBorder="1" applyAlignment="1">
      <alignment horizontal="center" vertical="center"/>
    </xf>
    <xf numFmtId="0" fontId="19" fillId="0" borderId="188" xfId="0" applyFont="1" applyFill="1" applyBorder="1" applyAlignment="1">
      <alignment horizontal="center" vertical="center"/>
    </xf>
    <xf numFmtId="0" fontId="19" fillId="0" borderId="218" xfId="0" applyFont="1" applyFill="1" applyBorder="1" applyAlignment="1">
      <alignment horizontal="center" vertical="center"/>
    </xf>
    <xf numFmtId="0" fontId="19" fillId="0" borderId="177" xfId="0" applyFont="1" applyFill="1" applyBorder="1" applyAlignment="1">
      <alignment horizontal="center" vertical="center" wrapText="1"/>
    </xf>
    <xf numFmtId="0" fontId="19" fillId="0" borderId="84" xfId="0" applyFont="1" applyFill="1" applyBorder="1" applyAlignment="1">
      <alignment horizontal="center" vertical="center" wrapText="1"/>
    </xf>
    <xf numFmtId="0" fontId="19" fillId="0" borderId="174" xfId="0" applyFont="1" applyFill="1" applyBorder="1" applyAlignment="1">
      <alignment horizontal="center" vertical="center" wrapText="1"/>
    </xf>
    <xf numFmtId="0" fontId="19" fillId="0" borderId="175" xfId="0" applyFont="1" applyFill="1" applyBorder="1" applyAlignment="1">
      <alignment horizontal="center" vertical="center" wrapText="1"/>
    </xf>
    <xf numFmtId="0" fontId="19" fillId="0" borderId="173" xfId="0" applyFont="1" applyFill="1" applyBorder="1" applyAlignment="1">
      <alignment horizontal="center" vertical="center" wrapText="1"/>
    </xf>
    <xf numFmtId="0" fontId="19" fillId="0" borderId="90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right" vertical="center"/>
    </xf>
    <xf numFmtId="0" fontId="19" fillId="0" borderId="91" xfId="0" applyFont="1" applyFill="1" applyBorder="1" applyAlignment="1">
      <alignment horizontal="right" vertical="center"/>
    </xf>
    <xf numFmtId="0" fontId="19" fillId="0" borderId="34" xfId="0" applyFont="1" applyFill="1" applyBorder="1" applyAlignment="1">
      <alignment horizontal="right" vertical="center"/>
    </xf>
    <xf numFmtId="0" fontId="19" fillId="0" borderId="150" xfId="0" applyFont="1" applyFill="1" applyBorder="1" applyAlignment="1">
      <alignment horizontal="right" vertical="center"/>
    </xf>
    <xf numFmtId="0" fontId="19" fillId="0" borderId="3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/>
    </xf>
    <xf numFmtId="0" fontId="0" fillId="0" borderId="84" xfId="0" applyFont="1" applyFill="1" applyBorder="1" applyAlignment="1">
      <alignment vertical="center"/>
    </xf>
    <xf numFmtId="0" fontId="19" fillId="0" borderId="84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vertical="center"/>
    </xf>
    <xf numFmtId="0" fontId="19" fillId="0" borderId="17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vertical="center"/>
    </xf>
    <xf numFmtId="0" fontId="19" fillId="0" borderId="47" xfId="0" applyFont="1" applyFill="1" applyBorder="1" applyAlignment="1">
      <alignment horizontal="center" vertical="center"/>
    </xf>
    <xf numFmtId="56" fontId="19" fillId="0" borderId="33" xfId="0" applyNumberFormat="1" applyFont="1" applyFill="1" applyBorder="1" applyAlignment="1">
      <alignment horizontal="center" vertical="center"/>
    </xf>
    <xf numFmtId="176" fontId="19" fillId="0" borderId="103" xfId="0" applyNumberFormat="1" applyFont="1" applyFill="1" applyBorder="1" applyAlignment="1">
      <alignment horizontal="right" vertical="center"/>
    </xf>
    <xf numFmtId="176" fontId="19" fillId="0" borderId="105" xfId="0" applyNumberFormat="1" applyFont="1" applyFill="1" applyBorder="1" applyAlignment="1">
      <alignment horizontal="right" vertical="center"/>
    </xf>
    <xf numFmtId="0" fontId="19" fillId="0" borderId="41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176" fontId="19" fillId="0" borderId="119" xfId="0" applyNumberFormat="1" applyFont="1" applyFill="1" applyBorder="1" applyAlignment="1">
      <alignment vertical="center"/>
    </xf>
    <xf numFmtId="176" fontId="19" fillId="0" borderId="202" xfId="0" applyNumberFormat="1" applyFont="1" applyFill="1" applyBorder="1" applyAlignment="1">
      <alignment vertical="center"/>
    </xf>
    <xf numFmtId="176" fontId="19" fillId="0" borderId="119" xfId="0" applyNumberFormat="1" applyFont="1" applyFill="1" applyBorder="1" applyAlignment="1">
      <alignment horizontal="right" vertical="center"/>
    </xf>
    <xf numFmtId="176" fontId="19" fillId="0" borderId="202" xfId="0" applyNumberFormat="1" applyFont="1" applyFill="1" applyBorder="1" applyAlignment="1">
      <alignment horizontal="right" vertical="center"/>
    </xf>
    <xf numFmtId="0" fontId="19" fillId="0" borderId="56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19" fillId="0" borderId="151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176" fontId="19" fillId="0" borderId="103" xfId="0" applyNumberFormat="1" applyFont="1" applyFill="1" applyBorder="1" applyAlignment="1">
      <alignment vertical="center"/>
    </xf>
    <xf numFmtId="176" fontId="19" fillId="0" borderId="105" xfId="0" applyNumberFormat="1" applyFont="1" applyFill="1" applyBorder="1" applyAlignment="1">
      <alignment vertical="center"/>
    </xf>
    <xf numFmtId="0" fontId="19" fillId="0" borderId="50" xfId="0" applyFont="1" applyFill="1" applyBorder="1" applyAlignment="1">
      <alignment horizontal="center" vertical="center" wrapText="1"/>
    </xf>
    <xf numFmtId="0" fontId="19" fillId="0" borderId="201" xfId="0" applyFont="1" applyFill="1" applyBorder="1" applyAlignment="1">
      <alignment horizontal="center" vertical="center" wrapText="1"/>
    </xf>
    <xf numFmtId="0" fontId="19" fillId="0" borderId="176" xfId="0" applyFont="1" applyFill="1" applyBorder="1" applyAlignment="1">
      <alignment horizontal="center" vertical="center" wrapText="1"/>
    </xf>
    <xf numFmtId="0" fontId="19" fillId="0" borderId="113" xfId="0" applyFont="1" applyFill="1" applyBorder="1" applyAlignment="1">
      <alignment horizontal="center" vertical="center" wrapText="1"/>
    </xf>
    <xf numFmtId="0" fontId="19" fillId="0" borderId="121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19" fillId="0" borderId="91" xfId="0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176" fontId="19" fillId="0" borderId="40" xfId="0" applyNumberFormat="1" applyFont="1" applyFill="1" applyBorder="1" applyAlignment="1">
      <alignment horizontal="right" vertical="center"/>
    </xf>
    <xf numFmtId="176" fontId="19" fillId="0" borderId="46" xfId="0" applyNumberFormat="1" applyFont="1" applyFill="1" applyBorder="1" applyAlignment="1">
      <alignment horizontal="right" vertical="center"/>
    </xf>
    <xf numFmtId="176" fontId="19" fillId="0" borderId="163" xfId="0" applyNumberFormat="1" applyFont="1" applyFill="1" applyBorder="1" applyAlignment="1">
      <alignment horizontal="right" vertical="center"/>
    </xf>
    <xf numFmtId="176" fontId="19" fillId="0" borderId="245" xfId="0" applyNumberFormat="1" applyFont="1" applyFill="1" applyBorder="1" applyAlignment="1">
      <alignment horizontal="right" vertical="center"/>
    </xf>
    <xf numFmtId="176" fontId="21" fillId="0" borderId="227" xfId="0" applyNumberFormat="1" applyFont="1" applyFill="1" applyBorder="1" applyAlignment="1">
      <alignment horizontal="right" vertical="center"/>
    </xf>
    <xf numFmtId="176" fontId="21" fillId="0" borderId="223" xfId="0" applyNumberFormat="1" applyFont="1" applyFill="1" applyBorder="1" applyAlignment="1">
      <alignment horizontal="right" vertical="center"/>
    </xf>
    <xf numFmtId="176" fontId="21" fillId="0" borderId="238" xfId="0" applyNumberFormat="1" applyFont="1" applyFill="1" applyBorder="1" applyAlignment="1">
      <alignment horizontal="right" vertical="center"/>
    </xf>
    <xf numFmtId="176" fontId="21" fillId="0" borderId="104" xfId="0" applyNumberFormat="1" applyFont="1" applyFill="1" applyBorder="1" applyAlignment="1">
      <alignment horizontal="right" vertical="center"/>
    </xf>
    <xf numFmtId="0" fontId="19" fillId="0" borderId="63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19" fillId="0" borderId="151" xfId="0" applyFont="1" applyFill="1" applyBorder="1" applyAlignment="1">
      <alignment horizontal="left" vertical="center"/>
    </xf>
    <xf numFmtId="0" fontId="19" fillId="0" borderId="122" xfId="0" applyFont="1" applyFill="1" applyBorder="1" applyAlignment="1">
      <alignment horizontal="left" vertical="center"/>
    </xf>
    <xf numFmtId="0" fontId="22" fillId="0" borderId="63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0" fontId="22" fillId="0" borderId="68" xfId="0" applyFont="1" applyFill="1" applyBorder="1" applyAlignment="1">
      <alignment horizontal="left" vertical="center"/>
    </xf>
    <xf numFmtId="0" fontId="22" fillId="0" borderId="128" xfId="0" applyFont="1" applyFill="1" applyBorder="1" applyAlignment="1">
      <alignment horizontal="left" vertical="center"/>
    </xf>
    <xf numFmtId="0" fontId="19" fillId="0" borderId="56" xfId="0" applyFont="1" applyFill="1" applyBorder="1" applyAlignment="1">
      <alignment horizontal="left" vertical="center"/>
    </xf>
    <xf numFmtId="0" fontId="19" fillId="0" borderId="131" xfId="0" applyFont="1" applyFill="1" applyBorder="1" applyAlignment="1">
      <alignment horizontal="left" vertical="center"/>
    </xf>
    <xf numFmtId="0" fontId="19" fillId="0" borderId="176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0" fontId="19" fillId="0" borderId="4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68" xfId="0" applyFont="1" applyFill="1" applyBorder="1" applyAlignment="1">
      <alignment horizontal="left" vertical="center"/>
    </xf>
    <xf numFmtId="0" fontId="19" fillId="0" borderId="128" xfId="0" applyFont="1" applyFill="1" applyBorder="1" applyAlignment="1">
      <alignment horizontal="left" vertical="center"/>
    </xf>
    <xf numFmtId="0" fontId="19" fillId="0" borderId="151" xfId="0" applyNumberFormat="1" applyFont="1" applyFill="1" applyBorder="1" applyAlignment="1">
      <alignment horizontal="left" vertical="center"/>
    </xf>
    <xf numFmtId="0" fontId="19" fillId="0" borderId="122" xfId="0" applyNumberFormat="1" applyFont="1" applyFill="1" applyBorder="1" applyAlignment="1">
      <alignment horizontal="left" vertical="center"/>
    </xf>
    <xf numFmtId="0" fontId="19" fillId="0" borderId="116" xfId="0" applyFont="1" applyFill="1" applyBorder="1" applyAlignment="1">
      <alignment horizontal="center" vertical="center"/>
    </xf>
    <xf numFmtId="0" fontId="19" fillId="0" borderId="98" xfId="0" applyFont="1" applyFill="1" applyBorder="1" applyAlignment="1">
      <alignment horizontal="center" vertical="center"/>
    </xf>
    <xf numFmtId="0" fontId="19" fillId="0" borderId="117" xfId="0" applyFont="1" applyFill="1" applyBorder="1" applyAlignment="1">
      <alignment horizontal="center" vertical="center"/>
    </xf>
    <xf numFmtId="0" fontId="19" fillId="0" borderId="203" xfId="0" applyFont="1" applyFill="1" applyBorder="1" applyAlignment="1">
      <alignment horizontal="center" vertical="center"/>
    </xf>
    <xf numFmtId="0" fontId="19" fillId="0" borderId="102" xfId="0" applyFont="1" applyFill="1" applyBorder="1" applyAlignment="1">
      <alignment horizontal="center" vertical="center"/>
    </xf>
    <xf numFmtId="0" fontId="19" fillId="0" borderId="204" xfId="0" applyFont="1" applyFill="1" applyBorder="1" applyAlignment="1">
      <alignment horizontal="center" vertical="center"/>
    </xf>
    <xf numFmtId="0" fontId="19" fillId="0" borderId="205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left" vertical="center" wrapText="1"/>
    </xf>
    <xf numFmtId="0" fontId="19" fillId="0" borderId="128" xfId="0" applyFont="1" applyFill="1" applyBorder="1" applyAlignment="1">
      <alignment horizontal="left" vertical="center" wrapText="1"/>
    </xf>
    <xf numFmtId="0" fontId="19" fillId="0" borderId="56" xfId="0" applyFont="1" applyFill="1" applyBorder="1" applyAlignment="1">
      <alignment horizontal="left" vertical="center" wrapText="1"/>
    </xf>
    <xf numFmtId="0" fontId="19" fillId="0" borderId="131" xfId="0" applyFont="1" applyFill="1" applyBorder="1" applyAlignment="1">
      <alignment horizontal="left" vertical="center" wrapText="1"/>
    </xf>
    <xf numFmtId="0" fontId="19" fillId="0" borderId="151" xfId="0" applyFont="1" applyFill="1" applyBorder="1" applyAlignment="1">
      <alignment horizontal="left" vertical="center" wrapText="1"/>
    </xf>
    <xf numFmtId="0" fontId="19" fillId="0" borderId="122" xfId="0" applyFont="1" applyFill="1" applyBorder="1" applyAlignment="1">
      <alignment horizontal="left" vertical="center" wrapText="1"/>
    </xf>
    <xf numFmtId="179" fontId="28" fillId="0" borderId="102" xfId="0" applyNumberFormat="1" applyFont="1" applyFill="1" applyBorder="1" applyAlignment="1">
      <alignment horizontal="center" vertical="center"/>
    </xf>
    <xf numFmtId="179" fontId="28" fillId="0" borderId="202" xfId="0" applyNumberFormat="1" applyFont="1" applyFill="1" applyBorder="1" applyAlignment="1">
      <alignment horizontal="center" vertical="center"/>
    </xf>
    <xf numFmtId="179" fontId="28" fillId="0" borderId="102" xfId="0" applyNumberFormat="1" applyFont="1" applyFill="1" applyBorder="1" applyAlignment="1">
      <alignment horizontal="center" vertical="center" wrapText="1"/>
    </xf>
    <xf numFmtId="179" fontId="28" fillId="0" borderId="202" xfId="0" applyNumberFormat="1" applyFont="1" applyFill="1" applyBorder="1" applyAlignment="1">
      <alignment horizontal="center" vertical="center" wrapText="1"/>
    </xf>
    <xf numFmtId="0" fontId="28" fillId="0" borderId="176" xfId="0" applyFont="1" applyFill="1" applyBorder="1" applyAlignment="1">
      <alignment horizontal="left" vertical="center" wrapText="1"/>
    </xf>
    <xf numFmtId="0" fontId="28" fillId="0" borderId="33" xfId="0" applyFont="1" applyFill="1" applyBorder="1" applyAlignment="1">
      <alignment horizontal="left" vertical="center" wrapText="1"/>
    </xf>
    <xf numFmtId="0" fontId="28" fillId="0" borderId="34" xfId="0" applyFont="1" applyFill="1" applyBorder="1" applyAlignment="1">
      <alignment horizontal="left" vertical="center" wrapText="1"/>
    </xf>
    <xf numFmtId="0" fontId="28" fillId="0" borderId="47" xfId="0" applyFont="1" applyFill="1" applyBorder="1" applyAlignment="1">
      <alignment horizontal="left" vertical="center" wrapText="1"/>
    </xf>
    <xf numFmtId="179" fontId="20" fillId="0" borderId="33" xfId="0" applyNumberFormat="1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/>
    </xf>
    <xf numFmtId="179" fontId="28" fillId="0" borderId="178" xfId="0" applyNumberFormat="1" applyFont="1" applyFill="1" applyBorder="1" applyAlignment="1">
      <alignment horizontal="center" vertical="center"/>
    </xf>
    <xf numFmtId="179" fontId="28" fillId="0" borderId="46" xfId="0" applyNumberFormat="1" applyFont="1" applyFill="1" applyBorder="1" applyAlignment="1">
      <alignment horizontal="center" vertical="center"/>
    </xf>
    <xf numFmtId="179" fontId="28" fillId="0" borderId="178" xfId="0" applyNumberFormat="1" applyFont="1" applyFill="1" applyBorder="1" applyAlignment="1">
      <alignment horizontal="center" vertical="center" wrapText="1"/>
    </xf>
    <xf numFmtId="179" fontId="28" fillId="0" borderId="46" xfId="0" applyNumberFormat="1" applyFont="1" applyFill="1" applyBorder="1" applyAlignment="1">
      <alignment horizontal="center" vertical="center" wrapText="1"/>
    </xf>
    <xf numFmtId="0" fontId="28" fillId="0" borderId="176" xfId="0" applyFont="1" applyFill="1" applyBorder="1" applyAlignment="1">
      <alignment horizontal="left" vertical="center"/>
    </xf>
    <xf numFmtId="0" fontId="28" fillId="0" borderId="33" xfId="0" applyFont="1" applyFill="1" applyBorder="1" applyAlignment="1">
      <alignment horizontal="left" vertical="center"/>
    </xf>
    <xf numFmtId="0" fontId="28" fillId="0" borderId="34" xfId="0" applyFont="1" applyFill="1" applyBorder="1" applyAlignment="1">
      <alignment horizontal="left" vertical="center"/>
    </xf>
    <xf numFmtId="0" fontId="28" fillId="0" borderId="47" xfId="0" applyFont="1" applyFill="1" applyBorder="1" applyAlignment="1">
      <alignment horizontal="left" vertical="center"/>
    </xf>
    <xf numFmtId="179" fontId="19" fillId="0" borderId="204" xfId="0" applyNumberFormat="1" applyFont="1" applyFill="1" applyBorder="1" applyAlignment="1">
      <alignment horizontal="center" vertical="center"/>
    </xf>
    <xf numFmtId="179" fontId="19" fillId="0" borderId="205" xfId="0" applyNumberFormat="1" applyFont="1" applyFill="1" applyBorder="1" applyAlignment="1">
      <alignment horizontal="center" vertical="center"/>
    </xf>
    <xf numFmtId="179" fontId="20" fillId="0" borderId="33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19" fillId="0" borderId="206" xfId="0" applyFont="1" applyFill="1" applyBorder="1" applyAlignment="1">
      <alignment horizontal="center" vertical="center" wrapText="1"/>
    </xf>
    <xf numFmtId="0" fontId="19" fillId="0" borderId="20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201" xfId="0" applyFont="1" applyFill="1" applyBorder="1" applyAlignment="1">
      <alignment horizontal="center" vertical="center" wrapText="1"/>
    </xf>
    <xf numFmtId="0" fontId="19" fillId="0" borderId="208" xfId="0" applyFont="1" applyFill="1" applyBorder="1" applyAlignment="1">
      <alignment horizontal="center" vertical="center" wrapText="1"/>
    </xf>
    <xf numFmtId="0" fontId="19" fillId="0" borderId="193" xfId="0" applyFont="1" applyFill="1" applyBorder="1" applyAlignment="1">
      <alignment horizontal="left" vertical="center" wrapText="1"/>
    </xf>
    <xf numFmtId="0" fontId="19" fillId="0" borderId="159" xfId="0" applyFont="1" applyFill="1" applyBorder="1" applyAlignment="1">
      <alignment horizontal="left" vertical="center" wrapText="1"/>
    </xf>
    <xf numFmtId="0" fontId="19" fillId="0" borderId="159" xfId="0" applyFont="1" applyFill="1" applyBorder="1" applyAlignment="1">
      <alignment horizontal="left" vertical="center"/>
    </xf>
    <xf numFmtId="0" fontId="19" fillId="0" borderId="209" xfId="0" applyFont="1" applyFill="1" applyBorder="1" applyAlignment="1">
      <alignment horizontal="left" vertical="center"/>
    </xf>
    <xf numFmtId="0" fontId="19" fillId="0" borderId="121" xfId="0" applyFont="1" applyFill="1" applyBorder="1" applyAlignment="1">
      <alignment horizontal="left" vertical="center"/>
    </xf>
    <xf numFmtId="0" fontId="19" fillId="0" borderId="139" xfId="0" applyFont="1" applyFill="1" applyBorder="1" applyAlignment="1">
      <alignment horizontal="center" vertical="center" wrapText="1"/>
    </xf>
    <xf numFmtId="0" fontId="19" fillId="0" borderId="76" xfId="0" applyFont="1" applyFill="1" applyBorder="1" applyAlignment="1">
      <alignment horizontal="center" vertical="center" wrapText="1"/>
    </xf>
    <xf numFmtId="0" fontId="19" fillId="0" borderId="126" xfId="0" applyFont="1" applyFill="1" applyBorder="1" applyAlignment="1">
      <alignment horizontal="center" vertical="center" wrapText="1"/>
    </xf>
    <xf numFmtId="0" fontId="19" fillId="0" borderId="144" xfId="0" applyFont="1" applyFill="1" applyBorder="1" applyAlignment="1">
      <alignment horizontal="center" vertical="center" wrapText="1"/>
    </xf>
    <xf numFmtId="0" fontId="19" fillId="0" borderId="142" xfId="0" applyFont="1" applyFill="1" applyBorder="1" applyAlignment="1">
      <alignment horizontal="center" vertical="center" wrapText="1"/>
    </xf>
    <xf numFmtId="0" fontId="19" fillId="0" borderId="148" xfId="0" applyFont="1" applyFill="1" applyBorder="1" applyAlignment="1">
      <alignment horizontal="center" vertical="center" wrapText="1"/>
    </xf>
    <xf numFmtId="0" fontId="19" fillId="0" borderId="152" xfId="0" applyFont="1" applyFill="1" applyBorder="1" applyAlignment="1">
      <alignment horizontal="center" vertical="center" wrapText="1"/>
    </xf>
    <xf numFmtId="0" fontId="19" fillId="0" borderId="116" xfId="0" applyFont="1" applyFill="1" applyBorder="1" applyAlignment="1">
      <alignment horizontal="center" vertical="center" wrapText="1"/>
    </xf>
    <xf numFmtId="0" fontId="19" fillId="0" borderId="98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178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179" fontId="20" fillId="0" borderId="148" xfId="0" applyNumberFormat="1" applyFont="1" applyFill="1" applyBorder="1" applyAlignment="1">
      <alignment horizontal="center" vertical="center" wrapText="1"/>
    </xf>
    <xf numFmtId="179" fontId="20" fillId="0" borderId="210" xfId="0" applyNumberFormat="1" applyFont="1" applyFill="1" applyBorder="1" applyAlignment="1">
      <alignment horizontal="center" vertical="center" wrapText="1"/>
    </xf>
    <xf numFmtId="179" fontId="20" fillId="0" borderId="147" xfId="0" applyNumberFormat="1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150" xfId="0" applyFont="1" applyFill="1" applyBorder="1" applyAlignment="1">
      <alignment horizontal="center" vertical="center" wrapText="1"/>
    </xf>
    <xf numFmtId="0" fontId="19" fillId="0" borderId="204" xfId="0" applyFont="1" applyFill="1" applyBorder="1" applyAlignment="1">
      <alignment horizontal="center" vertic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205" xfId="0" applyFont="1" applyFill="1" applyBorder="1" applyAlignment="1">
      <alignment horizontal="center" vertical="center" wrapText="1"/>
    </xf>
    <xf numFmtId="0" fontId="19" fillId="0" borderId="202" xfId="0" applyFont="1" applyFill="1" applyBorder="1" applyAlignment="1">
      <alignment horizontal="center" vertical="center" wrapText="1"/>
    </xf>
    <xf numFmtId="179" fontId="21" fillId="0" borderId="31" xfId="0" applyNumberFormat="1" applyFont="1" applyFill="1" applyBorder="1" applyAlignment="1">
      <alignment horizontal="right" vertical="center" wrapText="1"/>
    </xf>
    <xf numFmtId="179" fontId="21" fillId="0" borderId="126" xfId="0" applyNumberFormat="1" applyFont="1" applyFill="1" applyBorder="1" applyAlignment="1">
      <alignment vertical="center" wrapText="1"/>
    </xf>
    <xf numFmtId="0" fontId="19" fillId="0" borderId="176" xfId="0" applyFont="1" applyFill="1" applyBorder="1" applyAlignment="1">
      <alignment horizontal="left" vertical="center" wrapText="1"/>
    </xf>
    <xf numFmtId="0" fontId="19" fillId="0" borderId="113" xfId="0" applyFont="1" applyFill="1" applyBorder="1" applyAlignment="1">
      <alignment horizontal="left" vertical="center" wrapText="1"/>
    </xf>
    <xf numFmtId="0" fontId="19" fillId="0" borderId="121" xfId="0" applyFont="1" applyFill="1" applyBorder="1" applyAlignment="1">
      <alignment horizontal="left" vertical="center" wrapText="1"/>
    </xf>
    <xf numFmtId="0" fontId="20" fillId="0" borderId="211" xfId="0" applyFont="1" applyFill="1" applyBorder="1" applyAlignment="1">
      <alignment horizontal="left" vertical="center" shrinkToFit="1"/>
    </xf>
    <xf numFmtId="0" fontId="20" fillId="0" borderId="134" xfId="0" applyFont="1" applyFill="1" applyBorder="1" applyAlignment="1">
      <alignment horizontal="left" vertical="center" shrinkToFit="1"/>
    </xf>
    <xf numFmtId="179" fontId="21" fillId="0" borderId="18" xfId="0" applyNumberFormat="1" applyFont="1" applyFill="1" applyBorder="1" applyAlignment="1">
      <alignment horizontal="right" vertical="center" wrapText="1"/>
    </xf>
    <xf numFmtId="0" fontId="19" fillId="0" borderId="170" xfId="0" applyFont="1" applyFill="1" applyBorder="1" applyAlignment="1">
      <alignment horizontal="center" vertical="center" wrapText="1"/>
    </xf>
    <xf numFmtId="0" fontId="19" fillId="0" borderId="212" xfId="0" applyFont="1" applyFill="1" applyBorder="1" applyAlignment="1">
      <alignment horizontal="center" vertical="center" wrapText="1"/>
    </xf>
    <xf numFmtId="0" fontId="19" fillId="0" borderId="169" xfId="0" applyFont="1" applyFill="1" applyBorder="1" applyAlignment="1">
      <alignment horizontal="center" vertical="center" wrapText="1"/>
    </xf>
    <xf numFmtId="179" fontId="20" fillId="0" borderId="153" xfId="0" applyNumberFormat="1" applyFont="1" applyFill="1" applyBorder="1" applyAlignment="1">
      <alignment horizontal="center" vertical="center" wrapText="1"/>
    </xf>
    <xf numFmtId="179" fontId="20" fillId="0" borderId="146" xfId="0" applyNumberFormat="1" applyFont="1" applyFill="1" applyBorder="1" applyAlignment="1">
      <alignment horizontal="center" vertical="center" wrapText="1"/>
    </xf>
    <xf numFmtId="0" fontId="19" fillId="0" borderId="213" xfId="0" applyFont="1" applyFill="1" applyBorder="1" applyAlignment="1">
      <alignment horizontal="center" vertical="center" wrapText="1"/>
    </xf>
    <xf numFmtId="0" fontId="19" fillId="0" borderId="214" xfId="0" applyFont="1" applyFill="1" applyBorder="1" applyAlignment="1">
      <alignment horizontal="center" vertical="center" wrapText="1"/>
    </xf>
    <xf numFmtId="0" fontId="19" fillId="0" borderId="215" xfId="0" applyFont="1" applyFill="1" applyBorder="1" applyAlignment="1">
      <alignment horizontal="center" vertical="center" wrapText="1"/>
    </xf>
    <xf numFmtId="0" fontId="19" fillId="0" borderId="187" xfId="0" applyFont="1" applyFill="1" applyBorder="1" applyAlignment="1">
      <alignment horizontal="center" vertical="center" wrapText="1"/>
    </xf>
    <xf numFmtId="0" fontId="20" fillId="0" borderId="102" xfId="0" applyFont="1" applyFill="1" applyBorder="1" applyAlignment="1">
      <alignment horizontal="center" vertical="center" wrapText="1"/>
    </xf>
    <xf numFmtId="0" fontId="20" fillId="0" borderId="202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35"/>
    <cellStyle name="桁区切り 4" xfId="36"/>
    <cellStyle name="桁区切り_市勢要覧2012原稿10-19" xfId="37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/>
    <cellStyle name="標準 3" xfId="47"/>
    <cellStyle name="標準 4" xfId="48"/>
    <cellStyle name="標準_P11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5</xdr:row>
      <xdr:rowOff>114300</xdr:rowOff>
    </xdr:from>
    <xdr:to>
      <xdr:col>3</xdr:col>
      <xdr:colOff>276225</xdr:colOff>
      <xdr:row>5</xdr:row>
      <xdr:rowOff>342900</xdr:rowOff>
    </xdr:to>
    <xdr:sp macro="" textlink="">
      <xdr:nvSpPr>
        <xdr:cNvPr id="98305" name="Oval 1"/>
        <xdr:cNvSpPr>
          <a:spLocks noChangeArrowheads="1"/>
        </xdr:cNvSpPr>
      </xdr:nvSpPr>
      <xdr:spPr bwMode="auto">
        <a:xfrm>
          <a:off x="2486025" y="1257300"/>
          <a:ext cx="24765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36000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順位</a:t>
          </a:r>
        </a:p>
      </xdr:txBody>
    </xdr:sp>
    <xdr:clientData/>
  </xdr:twoCellAnchor>
  <xdr:twoCellAnchor>
    <xdr:from>
      <xdr:col>7</xdr:col>
      <xdr:colOff>28575</xdr:colOff>
      <xdr:row>4</xdr:row>
      <xdr:rowOff>295275</xdr:rowOff>
    </xdr:from>
    <xdr:to>
      <xdr:col>7</xdr:col>
      <xdr:colOff>295275</xdr:colOff>
      <xdr:row>5</xdr:row>
      <xdr:rowOff>152400</xdr:rowOff>
    </xdr:to>
    <xdr:sp macro="" textlink="">
      <xdr:nvSpPr>
        <xdr:cNvPr id="98306" name="Oval 2"/>
        <xdr:cNvSpPr>
          <a:spLocks noChangeArrowheads="1"/>
        </xdr:cNvSpPr>
      </xdr:nvSpPr>
      <xdr:spPr bwMode="auto">
        <a:xfrm>
          <a:off x="4905375" y="1057275"/>
          <a:ext cx="26670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36000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順位</a:t>
          </a:r>
        </a:p>
      </xdr:txBody>
    </xdr:sp>
    <xdr:clientData/>
  </xdr:twoCellAnchor>
  <xdr:twoCellAnchor>
    <xdr:from>
      <xdr:col>9</xdr:col>
      <xdr:colOff>38100</xdr:colOff>
      <xdr:row>4</xdr:row>
      <xdr:rowOff>304800</xdr:rowOff>
    </xdr:from>
    <xdr:to>
      <xdr:col>9</xdr:col>
      <xdr:colOff>285750</xdr:colOff>
      <xdr:row>5</xdr:row>
      <xdr:rowOff>161925</xdr:rowOff>
    </xdr:to>
    <xdr:sp macro="" textlink="">
      <xdr:nvSpPr>
        <xdr:cNvPr id="98307" name="Oval 3"/>
        <xdr:cNvSpPr>
          <a:spLocks noChangeArrowheads="1"/>
        </xdr:cNvSpPr>
      </xdr:nvSpPr>
      <xdr:spPr bwMode="auto">
        <a:xfrm>
          <a:off x="5838825" y="1066800"/>
          <a:ext cx="24765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36000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順位</a:t>
          </a:r>
        </a:p>
      </xdr:txBody>
    </xdr:sp>
    <xdr:clientData/>
  </xdr:twoCellAnchor>
  <xdr:twoCellAnchor>
    <xdr:from>
      <xdr:col>18</xdr:col>
      <xdr:colOff>28575</xdr:colOff>
      <xdr:row>4</xdr:row>
      <xdr:rowOff>295275</xdr:rowOff>
    </xdr:from>
    <xdr:to>
      <xdr:col>18</xdr:col>
      <xdr:colOff>295275</xdr:colOff>
      <xdr:row>5</xdr:row>
      <xdr:rowOff>152400</xdr:rowOff>
    </xdr:to>
    <xdr:sp macro="" textlink="">
      <xdr:nvSpPr>
        <xdr:cNvPr id="98308" name="Oval 4"/>
        <xdr:cNvSpPr>
          <a:spLocks noChangeArrowheads="1"/>
        </xdr:cNvSpPr>
      </xdr:nvSpPr>
      <xdr:spPr bwMode="auto">
        <a:xfrm>
          <a:off x="12277725" y="1057275"/>
          <a:ext cx="26670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36000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順位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15</xdr:row>
      <xdr:rowOff>57150</xdr:rowOff>
    </xdr:from>
    <xdr:to>
      <xdr:col>5</xdr:col>
      <xdr:colOff>180975</xdr:colOff>
      <xdr:row>16</xdr:row>
      <xdr:rowOff>161925</xdr:rowOff>
    </xdr:to>
    <xdr:sp macro="" textlink="">
      <xdr:nvSpPr>
        <xdr:cNvPr id="108770" name="右中かっこ 4"/>
        <xdr:cNvSpPr>
          <a:spLocks/>
        </xdr:cNvSpPr>
      </xdr:nvSpPr>
      <xdr:spPr bwMode="auto">
        <a:xfrm>
          <a:off x="3057525" y="3190875"/>
          <a:ext cx="85725" cy="314325"/>
        </a:xfrm>
        <a:prstGeom prst="rightBrace">
          <a:avLst>
            <a:gd name="adj1" fmla="val 16127"/>
            <a:gd name="adj2" fmla="val 50000"/>
          </a:avLst>
        </a:prstGeom>
        <a:solidFill>
          <a:srgbClr val="FFFFFF"/>
        </a:solidFill>
        <a:ln w="127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95250</xdr:colOff>
      <xdr:row>15</xdr:row>
      <xdr:rowOff>57150</xdr:rowOff>
    </xdr:from>
    <xdr:to>
      <xdr:col>4</xdr:col>
      <xdr:colOff>180975</xdr:colOff>
      <xdr:row>16</xdr:row>
      <xdr:rowOff>161925</xdr:rowOff>
    </xdr:to>
    <xdr:sp macro="" textlink="">
      <xdr:nvSpPr>
        <xdr:cNvPr id="108771" name="右中かっこ 5"/>
        <xdr:cNvSpPr>
          <a:spLocks/>
        </xdr:cNvSpPr>
      </xdr:nvSpPr>
      <xdr:spPr bwMode="auto">
        <a:xfrm>
          <a:off x="2286000" y="3190875"/>
          <a:ext cx="85725" cy="314325"/>
        </a:xfrm>
        <a:prstGeom prst="rightBrace">
          <a:avLst>
            <a:gd name="adj1" fmla="val 0"/>
            <a:gd name="adj2" fmla="val 50000"/>
          </a:avLst>
        </a:prstGeom>
        <a:solidFill>
          <a:srgbClr val="FFFFFF"/>
        </a:solidFill>
        <a:ln w="127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15</xdr:row>
      <xdr:rowOff>57150</xdr:rowOff>
    </xdr:from>
    <xdr:to>
      <xdr:col>3</xdr:col>
      <xdr:colOff>180975</xdr:colOff>
      <xdr:row>16</xdr:row>
      <xdr:rowOff>161925</xdr:rowOff>
    </xdr:to>
    <xdr:sp macro="" textlink="">
      <xdr:nvSpPr>
        <xdr:cNvPr id="4" name="右中かっこ 5"/>
        <xdr:cNvSpPr>
          <a:spLocks/>
        </xdr:cNvSpPr>
      </xdr:nvSpPr>
      <xdr:spPr bwMode="auto">
        <a:xfrm>
          <a:off x="2286000" y="3190875"/>
          <a:ext cx="85725" cy="314325"/>
        </a:xfrm>
        <a:prstGeom prst="rightBrace">
          <a:avLst>
            <a:gd name="adj1" fmla="val 0"/>
            <a:gd name="adj2" fmla="val 50000"/>
          </a:avLst>
        </a:prstGeom>
        <a:solidFill>
          <a:srgbClr val="FFFFFF"/>
        </a:solidFill>
        <a:ln w="1270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11</xdr:row>
      <xdr:rowOff>142875</xdr:rowOff>
    </xdr:from>
    <xdr:to>
      <xdr:col>3</xdr:col>
      <xdr:colOff>180975</xdr:colOff>
      <xdr:row>13</xdr:row>
      <xdr:rowOff>38100</xdr:rowOff>
    </xdr:to>
    <xdr:sp macro="" textlink="">
      <xdr:nvSpPr>
        <xdr:cNvPr id="5" name="右中かっこ 5"/>
        <xdr:cNvSpPr>
          <a:spLocks/>
        </xdr:cNvSpPr>
      </xdr:nvSpPr>
      <xdr:spPr bwMode="auto">
        <a:xfrm>
          <a:off x="2286000" y="2438400"/>
          <a:ext cx="85725" cy="314325"/>
        </a:xfrm>
        <a:prstGeom prst="rightBrace">
          <a:avLst>
            <a:gd name="adj1" fmla="val 0"/>
            <a:gd name="adj2" fmla="val 50000"/>
          </a:avLst>
        </a:prstGeom>
        <a:solidFill>
          <a:srgbClr val="FFFFFF"/>
        </a:solidFill>
        <a:ln w="1270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9525</xdr:rowOff>
    </xdr:from>
    <xdr:to>
      <xdr:col>17</xdr:col>
      <xdr:colOff>0</xdr:colOff>
      <xdr:row>20</xdr:row>
      <xdr:rowOff>9525</xdr:rowOff>
    </xdr:to>
    <xdr:cxnSp macro="">
      <xdr:nvCxnSpPr>
        <xdr:cNvPr id="41688" name="直線コネクタ 13"/>
        <xdr:cNvCxnSpPr>
          <a:cxnSpLocks noChangeShapeType="1"/>
        </xdr:cNvCxnSpPr>
      </xdr:nvCxnSpPr>
      <xdr:spPr bwMode="auto">
        <a:xfrm>
          <a:off x="0" y="3448050"/>
          <a:ext cx="8896350" cy="0"/>
        </a:xfrm>
        <a:prstGeom prst="line">
          <a:avLst/>
        </a:prstGeom>
        <a:noFill/>
        <a:ln w="9525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BreakPreview" zoomScaleNormal="90" zoomScaleSheetLayoutView="100" workbookViewId="0"/>
  </sheetViews>
  <sheetFormatPr defaultRowHeight="13.5"/>
  <cols>
    <col min="1" max="1" width="15.625" style="65" customWidth="1"/>
    <col min="2" max="2" width="11.875" style="65" customWidth="1"/>
    <col min="3" max="4" width="10.625" style="65" customWidth="1"/>
    <col min="5" max="5" width="11.875" style="65" customWidth="1"/>
    <col min="6" max="6" width="4.625" style="166" customWidth="1"/>
    <col min="7" max="7" width="15.625" style="65" customWidth="1"/>
    <col min="8" max="8" width="11.875" style="65" customWidth="1"/>
    <col min="9" max="10" width="10.625" style="65" customWidth="1"/>
    <col min="11" max="11" width="11.875" style="65" customWidth="1"/>
    <col min="12" max="16384" width="9" style="65"/>
  </cols>
  <sheetData>
    <row r="1" spans="1:11" ht="16.5" customHeight="1">
      <c r="A1" s="609" t="s">
        <v>230</v>
      </c>
      <c r="B1" s="714"/>
      <c r="C1" s="609"/>
      <c r="D1" s="609"/>
      <c r="E1" s="81"/>
      <c r="F1" s="65"/>
      <c r="G1" s="7"/>
      <c r="H1" s="126"/>
      <c r="I1" s="7"/>
      <c r="J1" s="7"/>
      <c r="K1" s="127" t="s">
        <v>462</v>
      </c>
    </row>
    <row r="2" spans="1:11" ht="13.5" customHeight="1">
      <c r="A2" s="3" t="s">
        <v>330</v>
      </c>
      <c r="B2" s="128" t="s">
        <v>268</v>
      </c>
      <c r="C2" s="129" t="s">
        <v>25</v>
      </c>
      <c r="D2" s="128" t="s">
        <v>91</v>
      </c>
      <c r="E2" s="130" t="s">
        <v>232</v>
      </c>
      <c r="F2" s="65"/>
      <c r="G2" s="3" t="s">
        <v>365</v>
      </c>
      <c r="H2" s="128" t="s">
        <v>268</v>
      </c>
      <c r="I2" s="129" t="s">
        <v>25</v>
      </c>
      <c r="J2" s="128" t="s">
        <v>91</v>
      </c>
      <c r="K2" s="130" t="s">
        <v>232</v>
      </c>
    </row>
    <row r="3" spans="1:11" ht="13.5" customHeight="1">
      <c r="A3" s="1" t="s">
        <v>283</v>
      </c>
      <c r="B3" s="131">
        <v>151</v>
      </c>
      <c r="C3" s="132">
        <v>71</v>
      </c>
      <c r="D3" s="131">
        <v>80</v>
      </c>
      <c r="E3" s="133">
        <v>38</v>
      </c>
      <c r="F3" s="65"/>
      <c r="G3" s="1" t="s">
        <v>293</v>
      </c>
      <c r="H3" s="131">
        <v>189</v>
      </c>
      <c r="I3" s="132">
        <v>92</v>
      </c>
      <c r="J3" s="131">
        <v>97</v>
      </c>
      <c r="K3" s="133">
        <v>55</v>
      </c>
    </row>
    <row r="4" spans="1:11" ht="13.5" customHeight="1">
      <c r="A4" s="2" t="s">
        <v>58</v>
      </c>
      <c r="B4" s="134">
        <v>175</v>
      </c>
      <c r="C4" s="135">
        <v>81</v>
      </c>
      <c r="D4" s="134">
        <v>94</v>
      </c>
      <c r="E4" s="136">
        <v>45</v>
      </c>
      <c r="F4" s="65"/>
      <c r="G4" s="2" t="s">
        <v>113</v>
      </c>
      <c r="H4" s="134">
        <v>337</v>
      </c>
      <c r="I4" s="135">
        <v>160</v>
      </c>
      <c r="J4" s="134">
        <v>177</v>
      </c>
      <c r="K4" s="136">
        <v>102</v>
      </c>
    </row>
    <row r="5" spans="1:11" ht="13.5" customHeight="1">
      <c r="A5" s="2" t="s">
        <v>102</v>
      </c>
      <c r="B5" s="134">
        <v>58</v>
      </c>
      <c r="C5" s="135">
        <v>30</v>
      </c>
      <c r="D5" s="134">
        <v>28</v>
      </c>
      <c r="E5" s="136">
        <v>18</v>
      </c>
      <c r="F5" s="65"/>
      <c r="G5" s="2" t="s">
        <v>274</v>
      </c>
      <c r="H5" s="134">
        <v>724</v>
      </c>
      <c r="I5" s="135">
        <v>363</v>
      </c>
      <c r="J5" s="134">
        <v>361</v>
      </c>
      <c r="K5" s="136">
        <v>239</v>
      </c>
    </row>
    <row r="6" spans="1:11" ht="13.5" customHeight="1">
      <c r="A6" s="2" t="s">
        <v>288</v>
      </c>
      <c r="B6" s="134">
        <v>34</v>
      </c>
      <c r="C6" s="135">
        <v>13</v>
      </c>
      <c r="D6" s="134">
        <v>21</v>
      </c>
      <c r="E6" s="136">
        <v>11</v>
      </c>
      <c r="F6" s="65"/>
      <c r="G6" s="2" t="s">
        <v>377</v>
      </c>
      <c r="H6" s="134">
        <v>189</v>
      </c>
      <c r="I6" s="135">
        <v>102</v>
      </c>
      <c r="J6" s="134">
        <v>87</v>
      </c>
      <c r="K6" s="136">
        <v>66</v>
      </c>
    </row>
    <row r="7" spans="1:11" ht="13.5" customHeight="1">
      <c r="A7" s="2" t="s">
        <v>254</v>
      </c>
      <c r="B7" s="134">
        <v>35</v>
      </c>
      <c r="C7" s="135">
        <v>16</v>
      </c>
      <c r="D7" s="134">
        <v>19</v>
      </c>
      <c r="E7" s="136">
        <v>10</v>
      </c>
      <c r="F7" s="65"/>
      <c r="G7" s="2" t="s">
        <v>240</v>
      </c>
      <c r="H7" s="134">
        <v>1157</v>
      </c>
      <c r="I7" s="135">
        <v>529</v>
      </c>
      <c r="J7" s="134">
        <v>628</v>
      </c>
      <c r="K7" s="136">
        <v>350</v>
      </c>
    </row>
    <row r="8" spans="1:11" ht="13.5" customHeight="1">
      <c r="A8" s="1" t="s">
        <v>262</v>
      </c>
      <c r="B8" s="131">
        <v>47</v>
      </c>
      <c r="C8" s="132">
        <v>20</v>
      </c>
      <c r="D8" s="131">
        <v>27</v>
      </c>
      <c r="E8" s="133">
        <v>19</v>
      </c>
      <c r="F8" s="65"/>
      <c r="G8" s="2" t="s">
        <v>120</v>
      </c>
      <c r="H8" s="134">
        <v>132</v>
      </c>
      <c r="I8" s="135">
        <v>70</v>
      </c>
      <c r="J8" s="134">
        <v>62</v>
      </c>
      <c r="K8" s="136">
        <v>42</v>
      </c>
    </row>
    <row r="9" spans="1:11" ht="13.5" customHeight="1">
      <c r="A9" s="3" t="s">
        <v>317</v>
      </c>
      <c r="B9" s="4">
        <v>2211</v>
      </c>
      <c r="C9" s="5">
        <v>1067</v>
      </c>
      <c r="D9" s="4">
        <v>1144</v>
      </c>
      <c r="E9" s="6">
        <v>669</v>
      </c>
      <c r="F9" s="65"/>
      <c r="G9" s="2" t="s">
        <v>104</v>
      </c>
      <c r="H9" s="134">
        <v>232</v>
      </c>
      <c r="I9" s="135">
        <v>121</v>
      </c>
      <c r="J9" s="134">
        <v>111</v>
      </c>
      <c r="K9" s="136">
        <v>73</v>
      </c>
    </row>
    <row r="10" spans="1:11" ht="13.5" customHeight="1">
      <c r="F10" s="65"/>
      <c r="G10" s="2" t="s">
        <v>234</v>
      </c>
      <c r="H10" s="134">
        <v>41</v>
      </c>
      <c r="I10" s="135">
        <v>20</v>
      </c>
      <c r="J10" s="134">
        <v>21</v>
      </c>
      <c r="K10" s="136">
        <v>13</v>
      </c>
    </row>
    <row r="11" spans="1:11" ht="13.5" customHeight="1">
      <c r="A11" s="3" t="s">
        <v>31</v>
      </c>
      <c r="B11" s="128" t="s">
        <v>268</v>
      </c>
      <c r="C11" s="129" t="s">
        <v>25</v>
      </c>
      <c r="D11" s="128" t="s">
        <v>91</v>
      </c>
      <c r="E11" s="130" t="s">
        <v>232</v>
      </c>
      <c r="F11" s="65"/>
      <c r="G11" s="2" t="s">
        <v>167</v>
      </c>
      <c r="H11" s="134">
        <v>28</v>
      </c>
      <c r="I11" s="135">
        <v>13</v>
      </c>
      <c r="J11" s="134">
        <v>15</v>
      </c>
      <c r="K11" s="136">
        <v>7</v>
      </c>
    </row>
    <row r="12" spans="1:11" ht="13.5" customHeight="1">
      <c r="A12" s="1" t="s">
        <v>368</v>
      </c>
      <c r="B12" s="131">
        <v>166</v>
      </c>
      <c r="C12" s="137">
        <v>74</v>
      </c>
      <c r="D12" s="131">
        <v>92</v>
      </c>
      <c r="E12" s="133">
        <v>48</v>
      </c>
      <c r="F12" s="65"/>
      <c r="G12" s="2" t="s">
        <v>43</v>
      </c>
      <c r="H12" s="134">
        <v>211</v>
      </c>
      <c r="I12" s="135">
        <v>109</v>
      </c>
      <c r="J12" s="134">
        <v>102</v>
      </c>
      <c r="K12" s="136">
        <v>59</v>
      </c>
    </row>
    <row r="13" spans="1:11" ht="13.5" customHeight="1">
      <c r="A13" s="2" t="s">
        <v>321</v>
      </c>
      <c r="B13" s="138">
        <v>82</v>
      </c>
      <c r="C13" s="135">
        <v>45</v>
      </c>
      <c r="D13" s="138">
        <v>37</v>
      </c>
      <c r="E13" s="136">
        <v>26</v>
      </c>
      <c r="F13" s="65"/>
      <c r="G13" s="2" t="s">
        <v>63</v>
      </c>
      <c r="H13" s="134">
        <v>30</v>
      </c>
      <c r="I13" s="135">
        <v>14</v>
      </c>
      <c r="J13" s="134">
        <v>16</v>
      </c>
      <c r="K13" s="136">
        <v>11</v>
      </c>
    </row>
    <row r="14" spans="1:11" ht="13.5" customHeight="1">
      <c r="A14" s="2" t="s">
        <v>332</v>
      </c>
      <c r="B14" s="138">
        <v>115</v>
      </c>
      <c r="C14" s="135">
        <v>52</v>
      </c>
      <c r="D14" s="138">
        <v>63</v>
      </c>
      <c r="E14" s="136">
        <v>37</v>
      </c>
      <c r="F14" s="65"/>
      <c r="G14" s="2" t="s">
        <v>4</v>
      </c>
      <c r="H14" s="134">
        <v>410</v>
      </c>
      <c r="I14" s="135">
        <v>194</v>
      </c>
      <c r="J14" s="134">
        <v>216</v>
      </c>
      <c r="K14" s="136">
        <v>124</v>
      </c>
    </row>
    <row r="15" spans="1:11" ht="13.5" customHeight="1">
      <c r="A15" s="2" t="s">
        <v>170</v>
      </c>
      <c r="B15" s="138">
        <v>361</v>
      </c>
      <c r="C15" s="135">
        <v>163</v>
      </c>
      <c r="D15" s="138">
        <v>198</v>
      </c>
      <c r="E15" s="136">
        <v>134</v>
      </c>
      <c r="F15" s="65"/>
      <c r="G15" s="1" t="s">
        <v>302</v>
      </c>
      <c r="H15" s="131">
        <v>158</v>
      </c>
      <c r="I15" s="132">
        <v>77</v>
      </c>
      <c r="J15" s="131">
        <v>81</v>
      </c>
      <c r="K15" s="133">
        <v>51</v>
      </c>
    </row>
    <row r="16" spans="1:11" ht="13.5" customHeight="1">
      <c r="A16" s="2" t="s">
        <v>148</v>
      </c>
      <c r="B16" s="138">
        <v>36</v>
      </c>
      <c r="C16" s="135">
        <v>18</v>
      </c>
      <c r="D16" s="138">
        <v>18</v>
      </c>
      <c r="E16" s="136">
        <v>10</v>
      </c>
      <c r="F16" s="65"/>
      <c r="G16" s="3" t="s">
        <v>317</v>
      </c>
      <c r="H16" s="4">
        <v>3838</v>
      </c>
      <c r="I16" s="5">
        <f>SUM(I3:I15)</f>
        <v>1864</v>
      </c>
      <c r="J16" s="4">
        <f>SUM(J3:J15)</f>
        <v>1974</v>
      </c>
      <c r="K16" s="6">
        <v>1192</v>
      </c>
    </row>
    <row r="17" spans="1:11" ht="13.5" customHeight="1">
      <c r="A17" s="2" t="s">
        <v>65</v>
      </c>
      <c r="B17" s="138">
        <v>131</v>
      </c>
      <c r="C17" s="135">
        <v>57</v>
      </c>
      <c r="D17" s="138">
        <v>74</v>
      </c>
      <c r="E17" s="136">
        <v>39</v>
      </c>
      <c r="F17" s="65"/>
    </row>
    <row r="18" spans="1:11" ht="13.5" customHeight="1">
      <c r="A18" s="2" t="s">
        <v>366</v>
      </c>
      <c r="B18" s="138">
        <v>118</v>
      </c>
      <c r="C18" s="135">
        <v>67</v>
      </c>
      <c r="D18" s="138">
        <v>51</v>
      </c>
      <c r="E18" s="136">
        <v>20</v>
      </c>
      <c r="F18" s="65"/>
      <c r="G18" s="7"/>
      <c r="H18" s="139"/>
      <c r="I18" s="139"/>
      <c r="J18" s="139"/>
      <c r="K18" s="139"/>
    </row>
    <row r="19" spans="1:11" ht="13.5" customHeight="1">
      <c r="A19" s="2" t="s">
        <v>145</v>
      </c>
      <c r="B19" s="138">
        <v>113</v>
      </c>
      <c r="C19" s="135">
        <v>56</v>
      </c>
      <c r="D19" s="138">
        <v>57</v>
      </c>
      <c r="E19" s="136">
        <v>36</v>
      </c>
      <c r="F19" s="65"/>
      <c r="G19" s="7"/>
      <c r="H19" s="139"/>
      <c r="I19" s="139"/>
      <c r="J19" s="139"/>
      <c r="K19" s="139"/>
    </row>
    <row r="20" spans="1:11" ht="13.5" customHeight="1">
      <c r="A20" s="2" t="s">
        <v>372</v>
      </c>
      <c r="B20" s="138">
        <v>544</v>
      </c>
      <c r="C20" s="135">
        <v>249</v>
      </c>
      <c r="D20" s="138">
        <v>295</v>
      </c>
      <c r="E20" s="136">
        <v>172</v>
      </c>
      <c r="F20" s="65"/>
      <c r="G20" s="7"/>
      <c r="H20" s="139"/>
      <c r="I20" s="139"/>
      <c r="J20" s="139"/>
      <c r="K20" s="139"/>
    </row>
    <row r="21" spans="1:11" ht="13.5" customHeight="1">
      <c r="A21" s="2" t="s">
        <v>249</v>
      </c>
      <c r="B21" s="138">
        <v>758</v>
      </c>
      <c r="C21" s="135">
        <v>359</v>
      </c>
      <c r="D21" s="138">
        <v>399</v>
      </c>
      <c r="E21" s="136">
        <v>261</v>
      </c>
      <c r="F21" s="65"/>
      <c r="G21" s="7"/>
      <c r="H21" s="139"/>
      <c r="I21" s="139"/>
      <c r="J21" s="139"/>
      <c r="K21" s="139"/>
    </row>
    <row r="22" spans="1:11" ht="13.5" customHeight="1">
      <c r="A22" s="2" t="s">
        <v>278</v>
      </c>
      <c r="B22" s="138">
        <v>723</v>
      </c>
      <c r="C22" s="135">
        <v>349</v>
      </c>
      <c r="D22" s="138">
        <v>374</v>
      </c>
      <c r="E22" s="136">
        <v>258</v>
      </c>
      <c r="F22" s="65"/>
    </row>
    <row r="23" spans="1:11" ht="13.5" customHeight="1">
      <c r="A23" s="2" t="s">
        <v>303</v>
      </c>
      <c r="B23" s="138">
        <v>327</v>
      </c>
      <c r="C23" s="135">
        <v>157</v>
      </c>
      <c r="D23" s="138">
        <v>170</v>
      </c>
      <c r="E23" s="136">
        <v>129</v>
      </c>
      <c r="F23" s="65"/>
      <c r="G23" s="7"/>
      <c r="H23" s="139"/>
      <c r="I23" s="139"/>
      <c r="J23" s="139"/>
      <c r="K23" s="127" t="s">
        <v>462</v>
      </c>
    </row>
    <row r="24" spans="1:11" ht="13.5" customHeight="1">
      <c r="A24" s="2" t="s">
        <v>382</v>
      </c>
      <c r="B24" s="138">
        <v>1013</v>
      </c>
      <c r="C24" s="135">
        <v>478</v>
      </c>
      <c r="D24" s="138">
        <v>535</v>
      </c>
      <c r="E24" s="136">
        <v>369</v>
      </c>
      <c r="F24" s="65"/>
      <c r="G24" s="3" t="s">
        <v>352</v>
      </c>
      <c r="H24" s="140" t="s">
        <v>268</v>
      </c>
      <c r="I24" s="141" t="s">
        <v>25</v>
      </c>
      <c r="J24" s="142" t="s">
        <v>91</v>
      </c>
      <c r="K24" s="130" t="s">
        <v>193</v>
      </c>
    </row>
    <row r="25" spans="1:11" ht="13.5" customHeight="1">
      <c r="A25" s="2" t="s">
        <v>18</v>
      </c>
      <c r="B25" s="138">
        <v>999</v>
      </c>
      <c r="C25" s="135">
        <v>438</v>
      </c>
      <c r="D25" s="138">
        <v>561</v>
      </c>
      <c r="E25" s="136">
        <v>362</v>
      </c>
      <c r="F25" s="65"/>
      <c r="G25" s="1" t="s">
        <v>222</v>
      </c>
      <c r="H25" s="143">
        <v>2465</v>
      </c>
      <c r="I25" s="144">
        <v>1150</v>
      </c>
      <c r="J25" s="145">
        <v>1315</v>
      </c>
      <c r="K25" s="133">
        <v>844</v>
      </c>
    </row>
    <row r="26" spans="1:11" ht="13.5" customHeight="1">
      <c r="A26" s="2" t="s">
        <v>78</v>
      </c>
      <c r="B26" s="138">
        <v>382</v>
      </c>
      <c r="C26" s="135">
        <v>177</v>
      </c>
      <c r="D26" s="138">
        <v>205</v>
      </c>
      <c r="E26" s="136">
        <v>156</v>
      </c>
      <c r="F26" s="65"/>
      <c r="G26" s="2" t="s">
        <v>305</v>
      </c>
      <c r="H26" s="146">
        <v>7418</v>
      </c>
      <c r="I26" s="147">
        <v>3475</v>
      </c>
      <c r="J26" s="148">
        <v>3943</v>
      </c>
      <c r="K26" s="136">
        <v>3013</v>
      </c>
    </row>
    <row r="27" spans="1:11" ht="13.5" customHeight="1">
      <c r="A27" s="1" t="s">
        <v>108</v>
      </c>
      <c r="B27" s="131">
        <v>787</v>
      </c>
      <c r="C27" s="132">
        <v>366</v>
      </c>
      <c r="D27" s="131">
        <v>421</v>
      </c>
      <c r="E27" s="133">
        <v>259</v>
      </c>
      <c r="F27" s="65"/>
      <c r="G27" s="2" t="s">
        <v>308</v>
      </c>
      <c r="H27" s="146">
        <v>5518</v>
      </c>
      <c r="I27" s="147">
        <v>2604</v>
      </c>
      <c r="J27" s="148">
        <v>2914</v>
      </c>
      <c r="K27" s="136">
        <v>1959</v>
      </c>
    </row>
    <row r="28" spans="1:11" ht="13.5" customHeight="1">
      <c r="A28" s="3" t="s">
        <v>317</v>
      </c>
      <c r="B28" s="4">
        <f>SUM(B12:B27)</f>
        <v>6655</v>
      </c>
      <c r="C28" s="5">
        <f>SUM(C12:C27)</f>
        <v>3105</v>
      </c>
      <c r="D28" s="4">
        <f>SUM(D12:D27)</f>
        <v>3550</v>
      </c>
      <c r="E28" s="6">
        <f>SUM(E12:E27)</f>
        <v>2316</v>
      </c>
      <c r="F28" s="65"/>
      <c r="G28" s="2" t="s">
        <v>100</v>
      </c>
      <c r="H28" s="146">
        <v>5824</v>
      </c>
      <c r="I28" s="147">
        <v>2623</v>
      </c>
      <c r="J28" s="148">
        <v>3201</v>
      </c>
      <c r="K28" s="136">
        <v>2283</v>
      </c>
    </row>
    <row r="29" spans="1:11" ht="13.5" customHeight="1">
      <c r="A29" s="7"/>
      <c r="B29" s="139"/>
      <c r="C29" s="139"/>
      <c r="D29" s="139"/>
      <c r="E29" s="139"/>
      <c r="F29" s="65"/>
      <c r="G29" s="2" t="s">
        <v>112</v>
      </c>
      <c r="H29" s="146">
        <v>3251</v>
      </c>
      <c r="I29" s="147">
        <v>1475</v>
      </c>
      <c r="J29" s="148">
        <v>1776</v>
      </c>
      <c r="K29" s="136">
        <v>1408</v>
      </c>
    </row>
    <row r="30" spans="1:11" ht="13.5" customHeight="1">
      <c r="A30" s="3" t="s">
        <v>73</v>
      </c>
      <c r="B30" s="128" t="s">
        <v>268</v>
      </c>
      <c r="C30" s="129" t="s">
        <v>25</v>
      </c>
      <c r="D30" s="128" t="s">
        <v>91</v>
      </c>
      <c r="E30" s="130" t="s">
        <v>193</v>
      </c>
      <c r="F30" s="65"/>
      <c r="G30" s="2" t="s">
        <v>269</v>
      </c>
      <c r="H30" s="146">
        <v>4087</v>
      </c>
      <c r="I30" s="147">
        <v>1827</v>
      </c>
      <c r="J30" s="148">
        <v>2260</v>
      </c>
      <c r="K30" s="136">
        <v>1564</v>
      </c>
    </row>
    <row r="31" spans="1:11" ht="13.5" customHeight="1">
      <c r="A31" s="1" t="s">
        <v>279</v>
      </c>
      <c r="B31" s="131">
        <v>51</v>
      </c>
      <c r="C31" s="149">
        <v>25</v>
      </c>
      <c r="D31" s="150">
        <v>26</v>
      </c>
      <c r="E31" s="133">
        <v>21</v>
      </c>
      <c r="F31" s="65"/>
      <c r="G31" s="2" t="s">
        <v>229</v>
      </c>
      <c r="H31" s="146">
        <v>1018</v>
      </c>
      <c r="I31" s="147">
        <v>507</v>
      </c>
      <c r="J31" s="148">
        <v>511</v>
      </c>
      <c r="K31" s="136">
        <v>300</v>
      </c>
    </row>
    <row r="32" spans="1:11" ht="13.5" customHeight="1">
      <c r="A32" s="2" t="s">
        <v>177</v>
      </c>
      <c r="B32" s="134">
        <v>352</v>
      </c>
      <c r="C32" s="151">
        <v>166</v>
      </c>
      <c r="D32" s="152">
        <v>186</v>
      </c>
      <c r="E32" s="136">
        <v>118</v>
      </c>
      <c r="F32" s="65"/>
      <c r="G32" s="2" t="s">
        <v>74</v>
      </c>
      <c r="H32" s="146">
        <v>5278</v>
      </c>
      <c r="I32" s="147">
        <v>2500</v>
      </c>
      <c r="J32" s="148">
        <v>2778</v>
      </c>
      <c r="K32" s="136">
        <v>1718</v>
      </c>
    </row>
    <row r="33" spans="1:11" ht="13.5" customHeight="1">
      <c r="A33" s="2" t="s">
        <v>151</v>
      </c>
      <c r="B33" s="134">
        <v>140</v>
      </c>
      <c r="C33" s="151">
        <v>71</v>
      </c>
      <c r="D33" s="152">
        <v>69</v>
      </c>
      <c r="E33" s="136">
        <v>44</v>
      </c>
      <c r="F33" s="65"/>
      <c r="G33" s="2" t="s">
        <v>217</v>
      </c>
      <c r="H33" s="146">
        <v>1461</v>
      </c>
      <c r="I33" s="147">
        <v>707</v>
      </c>
      <c r="J33" s="148">
        <v>754</v>
      </c>
      <c r="K33" s="136">
        <v>464</v>
      </c>
    </row>
    <row r="34" spans="1:11" ht="13.5" customHeight="1">
      <c r="A34" s="2" t="s">
        <v>214</v>
      </c>
      <c r="B34" s="134">
        <v>203</v>
      </c>
      <c r="C34" s="151">
        <v>103</v>
      </c>
      <c r="D34" s="152">
        <v>100</v>
      </c>
      <c r="E34" s="136">
        <v>56</v>
      </c>
      <c r="F34" s="65"/>
      <c r="G34" s="2" t="s">
        <v>342</v>
      </c>
      <c r="H34" s="146">
        <v>2211</v>
      </c>
      <c r="I34" s="147">
        <v>1067</v>
      </c>
      <c r="J34" s="148">
        <v>1144</v>
      </c>
      <c r="K34" s="136">
        <v>669</v>
      </c>
    </row>
    <row r="35" spans="1:11" ht="13.5" customHeight="1">
      <c r="A35" s="2" t="s">
        <v>174</v>
      </c>
      <c r="B35" s="134">
        <v>710</v>
      </c>
      <c r="C35" s="151">
        <v>345</v>
      </c>
      <c r="D35" s="152">
        <v>365</v>
      </c>
      <c r="E35" s="136">
        <v>222</v>
      </c>
      <c r="F35" s="65"/>
      <c r="G35" s="2" t="s">
        <v>31</v>
      </c>
      <c r="H35" s="146">
        <v>6655</v>
      </c>
      <c r="I35" s="147">
        <v>3105</v>
      </c>
      <c r="J35" s="148">
        <v>3550</v>
      </c>
      <c r="K35" s="136">
        <v>2316</v>
      </c>
    </row>
    <row r="36" spans="1:11" ht="13.5" customHeight="1">
      <c r="A36" s="2" t="s">
        <v>7</v>
      </c>
      <c r="B36" s="134">
        <v>122</v>
      </c>
      <c r="C36" s="151">
        <v>57</v>
      </c>
      <c r="D36" s="152">
        <v>65</v>
      </c>
      <c r="E36" s="136">
        <v>35</v>
      </c>
      <c r="F36" s="65"/>
      <c r="G36" s="2" t="s">
        <v>196</v>
      </c>
      <c r="H36" s="146">
        <v>1696</v>
      </c>
      <c r="I36" s="147">
        <v>828</v>
      </c>
      <c r="J36" s="148">
        <v>868</v>
      </c>
      <c r="K36" s="136">
        <v>536</v>
      </c>
    </row>
    <row r="37" spans="1:11" ht="13.5" customHeight="1">
      <c r="A37" s="1" t="s">
        <v>327</v>
      </c>
      <c r="B37" s="131">
        <v>118</v>
      </c>
      <c r="C37" s="149">
        <v>61</v>
      </c>
      <c r="D37" s="150">
        <v>57</v>
      </c>
      <c r="E37" s="133">
        <v>40</v>
      </c>
      <c r="F37" s="65"/>
      <c r="G37" s="153" t="s">
        <v>365</v>
      </c>
      <c r="H37" s="143">
        <v>3838</v>
      </c>
      <c r="I37" s="144">
        <v>1864</v>
      </c>
      <c r="J37" s="145">
        <v>1974</v>
      </c>
      <c r="K37" s="133">
        <v>1192</v>
      </c>
    </row>
    <row r="38" spans="1:11" ht="13.5" customHeight="1">
      <c r="A38" s="3" t="s">
        <v>317</v>
      </c>
      <c r="B38" s="154">
        <f>SUM(B31:B37)</f>
        <v>1696</v>
      </c>
      <c r="C38" s="155">
        <f>SUM(C31:C37)</f>
        <v>828</v>
      </c>
      <c r="D38" s="154">
        <f>SUM(D31:D37)</f>
        <v>868</v>
      </c>
      <c r="E38" s="156">
        <f>SUM(E31:E37)</f>
        <v>536</v>
      </c>
      <c r="F38" s="65"/>
      <c r="G38" s="3" t="s">
        <v>317</v>
      </c>
      <c r="H38" s="157">
        <f>SUM(H25:H37)</f>
        <v>50720</v>
      </c>
      <c r="I38" s="158">
        <f>SUM(I25:I37)</f>
        <v>23732</v>
      </c>
      <c r="J38" s="159">
        <f>SUM(J25:J37)</f>
        <v>26988</v>
      </c>
      <c r="K38" s="6">
        <f>SUM(K25:K37)</f>
        <v>18266</v>
      </c>
    </row>
    <row r="39" spans="1:11" ht="13.5" customHeight="1">
      <c r="A39" s="8" t="s">
        <v>427</v>
      </c>
      <c r="B39" s="160"/>
      <c r="C39" s="161"/>
      <c r="D39" s="162"/>
      <c r="E39" s="139"/>
      <c r="F39" s="65"/>
      <c r="G39" s="7"/>
      <c r="H39" s="139"/>
      <c r="I39" s="139"/>
      <c r="J39" s="139"/>
      <c r="K39" s="139"/>
    </row>
    <row r="40" spans="1:11" ht="13.5" customHeight="1">
      <c r="A40" s="161"/>
      <c r="B40" s="161"/>
      <c r="C40" s="161"/>
      <c r="D40" s="161"/>
      <c r="E40" s="161"/>
      <c r="F40" s="161"/>
      <c r="G40" s="161"/>
      <c r="H40" s="161"/>
      <c r="I40" s="139"/>
      <c r="J40" s="139"/>
      <c r="K40" s="139"/>
    </row>
    <row r="41" spans="1:11" ht="13.5" customHeight="1">
      <c r="A41" s="8"/>
      <c r="B41" s="163"/>
      <c r="C41" s="163"/>
      <c r="D41" s="163"/>
      <c r="E41" s="163"/>
      <c r="F41" s="164"/>
      <c r="G41" s="7"/>
      <c r="H41" s="139"/>
      <c r="I41" s="139"/>
      <c r="J41" s="139"/>
      <c r="K41" s="139"/>
    </row>
    <row r="42" spans="1:11" ht="16.5" customHeight="1">
      <c r="A42" s="870"/>
      <c r="B42" s="871"/>
      <c r="C42" s="871"/>
      <c r="F42" s="65"/>
      <c r="G42" s="7"/>
      <c r="H42" s="139"/>
      <c r="I42" s="139"/>
      <c r="J42" s="139"/>
      <c r="K42" s="139"/>
    </row>
    <row r="43" spans="1:11" ht="16.5" customHeight="1">
      <c r="A43" s="165"/>
      <c r="B43" s="164"/>
      <c r="C43" s="164"/>
      <c r="F43" s="65"/>
      <c r="G43" s="7"/>
      <c r="H43" s="139"/>
      <c r="I43" s="139"/>
      <c r="J43" s="139"/>
      <c r="K43" s="139"/>
    </row>
    <row r="44" spans="1:11">
      <c r="F44" s="65"/>
      <c r="G44" s="7"/>
      <c r="H44" s="139"/>
      <c r="I44" s="139"/>
      <c r="J44" s="139"/>
      <c r="K44" s="139"/>
    </row>
    <row r="45" spans="1:11">
      <c r="F45" s="65"/>
      <c r="G45" s="7"/>
      <c r="H45" s="139"/>
      <c r="I45" s="139"/>
      <c r="J45" s="139"/>
      <c r="K45" s="139"/>
    </row>
    <row r="46" spans="1:11">
      <c r="G46" s="7"/>
      <c r="H46" s="139"/>
      <c r="I46" s="139"/>
      <c r="J46" s="139"/>
      <c r="K46" s="139"/>
    </row>
    <row r="47" spans="1:11">
      <c r="G47" s="7"/>
      <c r="H47" s="139"/>
      <c r="I47" s="139"/>
      <c r="J47" s="139"/>
      <c r="K47" s="139"/>
    </row>
    <row r="48" spans="1:11">
      <c r="G48" s="9"/>
      <c r="H48" s="139"/>
      <c r="I48" s="139"/>
      <c r="J48" s="139"/>
      <c r="K48" s="139"/>
    </row>
  </sheetData>
  <mergeCells count="1">
    <mergeCell ref="A42:C42"/>
  </mergeCells>
  <phoneticPr fontId="36"/>
  <pageMargins left="0.98425196850393704" right="0.98425196850393704" top="0.59055118110236227" bottom="0.39370078740157483" header="0.51181102362204722" footer="0.19685039370078741"/>
  <pageSetup paperSize="9" scale="99" firstPageNumber="0" orientation="landscape" r:id="rId1"/>
  <headerFooter alignWithMargins="0">
    <oddFooter>&amp;L&amp;"ＭＳ Ｐ明朝,標準"－１０－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view="pageBreakPreview" zoomScaleNormal="90" zoomScaleSheetLayoutView="100" workbookViewId="0">
      <selection activeCell="V28" sqref="V28"/>
    </sheetView>
  </sheetViews>
  <sheetFormatPr defaultRowHeight="13.5"/>
  <cols>
    <col min="1" max="2" width="4.75" style="65" customWidth="1"/>
    <col min="3" max="3" width="8.375" style="65" customWidth="1"/>
    <col min="4" max="4" width="2" style="65" customWidth="1"/>
    <col min="5" max="5" width="8.375" style="65" customWidth="1"/>
    <col min="6" max="6" width="2" style="65" customWidth="1"/>
    <col min="7" max="7" width="8.375" style="65" customWidth="1"/>
    <col min="8" max="8" width="2" style="65" customWidth="1"/>
    <col min="9" max="9" width="8.375" style="65" customWidth="1"/>
    <col min="10" max="10" width="2" style="65" customWidth="1"/>
    <col min="11" max="11" width="8.375" style="65" customWidth="1"/>
    <col min="12" max="12" width="2" style="65" customWidth="1"/>
    <col min="13" max="13" width="8.375" style="65" customWidth="1"/>
    <col min="14" max="14" width="2" style="65" customWidth="1"/>
    <col min="15" max="15" width="8.375" style="65" customWidth="1"/>
    <col min="16" max="16" width="2" style="65" customWidth="1"/>
    <col min="17" max="17" width="8.375" style="65" customWidth="1"/>
    <col min="18" max="18" width="2" style="65" customWidth="1"/>
    <col min="19" max="19" width="8.375" style="65" customWidth="1"/>
    <col min="20" max="20" width="2" style="65" customWidth="1"/>
    <col min="21" max="21" width="7.875" style="65" customWidth="1"/>
    <col min="22" max="22" width="2" style="65" customWidth="1"/>
    <col min="23" max="23" width="8.375" style="65" customWidth="1"/>
    <col min="24" max="24" width="2" style="65" customWidth="1"/>
    <col min="25" max="25" width="1.75" style="65" customWidth="1"/>
    <col min="26" max="26" width="8.375" style="65" customWidth="1"/>
    <col min="27" max="27" width="2" style="65" customWidth="1"/>
    <col min="28" max="16384" width="9" style="65"/>
  </cols>
  <sheetData>
    <row r="1" spans="1:28" ht="16.5" customHeight="1">
      <c r="A1" s="167" t="s">
        <v>403</v>
      </c>
      <c r="B1" s="167"/>
      <c r="C1" s="167"/>
      <c r="D1" s="167"/>
      <c r="E1" s="167"/>
    </row>
    <row r="2" spans="1:28" ht="16.5" customHeight="1">
      <c r="A2" s="1102" t="s">
        <v>370</v>
      </c>
      <c r="B2" s="1102"/>
      <c r="C2" s="1102"/>
      <c r="W2" s="67"/>
      <c r="X2" s="67"/>
      <c r="Y2" s="67"/>
      <c r="Z2" s="67" t="s">
        <v>135</v>
      </c>
      <c r="AA2" s="67"/>
    </row>
    <row r="3" spans="1:28" ht="14.25" thickBot="1">
      <c r="A3" s="980" t="s">
        <v>52</v>
      </c>
      <c r="B3" s="981"/>
      <c r="C3" s="1052" t="s">
        <v>146</v>
      </c>
      <c r="D3" s="1052"/>
      <c r="E3" s="1050" t="s">
        <v>331</v>
      </c>
      <c r="F3" s="1051"/>
      <c r="G3" s="1050" t="s">
        <v>358</v>
      </c>
      <c r="H3" s="1051"/>
      <c r="I3" s="1050" t="s">
        <v>2</v>
      </c>
      <c r="J3" s="1051"/>
      <c r="K3" s="1050" t="s">
        <v>129</v>
      </c>
      <c r="L3" s="1051"/>
      <c r="M3" s="1050" t="s">
        <v>351</v>
      </c>
      <c r="N3" s="1051"/>
      <c r="O3" s="1050" t="s">
        <v>22</v>
      </c>
      <c r="P3" s="1051"/>
      <c r="Q3" s="1050" t="s">
        <v>338</v>
      </c>
      <c r="R3" s="1051"/>
      <c r="S3" s="1050" t="s">
        <v>198</v>
      </c>
      <c r="T3" s="1051"/>
      <c r="U3" s="1052" t="s">
        <v>89</v>
      </c>
      <c r="V3" s="1051"/>
      <c r="W3" s="1052" t="s">
        <v>40</v>
      </c>
      <c r="X3" s="1101"/>
      <c r="Y3" s="168"/>
      <c r="Z3" s="980" t="s">
        <v>292</v>
      </c>
      <c r="AA3" s="1101"/>
    </row>
    <row r="4" spans="1:28">
      <c r="A4" s="715" t="s">
        <v>322</v>
      </c>
      <c r="B4" s="716" t="s">
        <v>501</v>
      </c>
      <c r="C4" s="717">
        <v>387</v>
      </c>
      <c r="D4" s="717"/>
      <c r="E4" s="718">
        <v>300</v>
      </c>
      <c r="F4" s="719"/>
      <c r="G4" s="718">
        <v>336</v>
      </c>
      <c r="H4" s="719"/>
      <c r="I4" s="718">
        <v>485</v>
      </c>
      <c r="J4" s="719"/>
      <c r="K4" s="718">
        <v>382</v>
      </c>
      <c r="L4" s="719"/>
      <c r="M4" s="718">
        <v>541</v>
      </c>
      <c r="N4" s="719"/>
      <c r="O4" s="718">
        <v>504</v>
      </c>
      <c r="P4" s="719"/>
      <c r="Q4" s="718">
        <v>715</v>
      </c>
      <c r="R4" s="719"/>
      <c r="S4" s="718">
        <v>626</v>
      </c>
      <c r="T4" s="719"/>
      <c r="U4" s="717">
        <v>462</v>
      </c>
      <c r="V4" s="719"/>
      <c r="W4" s="717">
        <v>957</v>
      </c>
      <c r="X4" s="720"/>
      <c r="Y4" s="168"/>
      <c r="Z4" s="721">
        <v>4738</v>
      </c>
      <c r="AA4" s="720"/>
    </row>
    <row r="5" spans="1:28">
      <c r="A5" s="722"/>
      <c r="B5" s="723" t="s">
        <v>478</v>
      </c>
      <c r="C5" s="75">
        <v>372</v>
      </c>
      <c r="D5" s="75"/>
      <c r="E5" s="169">
        <v>273</v>
      </c>
      <c r="F5" s="69"/>
      <c r="G5" s="169">
        <v>325</v>
      </c>
      <c r="H5" s="69"/>
      <c r="I5" s="169">
        <v>424</v>
      </c>
      <c r="J5" s="69"/>
      <c r="K5" s="169">
        <v>273</v>
      </c>
      <c r="L5" s="69"/>
      <c r="M5" s="169">
        <v>607</v>
      </c>
      <c r="N5" s="69"/>
      <c r="O5" s="169">
        <v>482</v>
      </c>
      <c r="P5" s="69"/>
      <c r="Q5" s="169">
        <v>642</v>
      </c>
      <c r="R5" s="69"/>
      <c r="S5" s="169">
        <v>607</v>
      </c>
      <c r="T5" s="69"/>
      <c r="U5" s="75">
        <v>440</v>
      </c>
      <c r="V5" s="69"/>
      <c r="W5" s="75">
        <v>909</v>
      </c>
      <c r="X5" s="72"/>
      <c r="Y5" s="168"/>
      <c r="Z5" s="171">
        <v>4445</v>
      </c>
      <c r="AA5" s="72"/>
    </row>
    <row r="6" spans="1:28">
      <c r="A6" s="120"/>
      <c r="B6" s="121" t="s">
        <v>86</v>
      </c>
      <c r="C6" s="75">
        <v>367</v>
      </c>
      <c r="D6" s="75"/>
      <c r="E6" s="169">
        <v>277</v>
      </c>
      <c r="F6" s="69"/>
      <c r="G6" s="169">
        <v>312</v>
      </c>
      <c r="H6" s="69"/>
      <c r="I6" s="169">
        <v>393</v>
      </c>
      <c r="J6" s="69"/>
      <c r="K6" s="169">
        <v>264</v>
      </c>
      <c r="L6" s="69"/>
      <c r="M6" s="169">
        <v>595</v>
      </c>
      <c r="N6" s="69"/>
      <c r="O6" s="169">
        <v>471</v>
      </c>
      <c r="P6" s="69"/>
      <c r="Q6" s="169">
        <v>623</v>
      </c>
      <c r="R6" s="69"/>
      <c r="S6" s="169">
        <v>601</v>
      </c>
      <c r="T6" s="69"/>
      <c r="U6" s="75">
        <v>429</v>
      </c>
      <c r="V6" s="69"/>
      <c r="W6" s="75">
        <v>884</v>
      </c>
      <c r="X6" s="72"/>
      <c r="Y6" s="170"/>
      <c r="Z6" s="171">
        <f t="shared" ref="Z6:Z14" si="0">SUM(C6:W6)</f>
        <v>5216</v>
      </c>
      <c r="AA6" s="72"/>
    </row>
    <row r="7" spans="1:28">
      <c r="A7" s="120"/>
      <c r="B7" s="121" t="s">
        <v>323</v>
      </c>
      <c r="C7" s="75">
        <v>348</v>
      </c>
      <c r="D7" s="75"/>
      <c r="E7" s="169">
        <v>253</v>
      </c>
      <c r="F7" s="69"/>
      <c r="G7" s="169">
        <v>293</v>
      </c>
      <c r="H7" s="69"/>
      <c r="I7" s="169">
        <v>337</v>
      </c>
      <c r="J7" s="69"/>
      <c r="K7" s="169">
        <v>252</v>
      </c>
      <c r="L7" s="69"/>
      <c r="M7" s="169">
        <v>563</v>
      </c>
      <c r="N7" s="69"/>
      <c r="O7" s="169">
        <v>451</v>
      </c>
      <c r="P7" s="69"/>
      <c r="Q7" s="169">
        <v>611</v>
      </c>
      <c r="R7" s="69"/>
      <c r="S7" s="169">
        <v>573</v>
      </c>
      <c r="T7" s="69"/>
      <c r="U7" s="75">
        <v>415</v>
      </c>
      <c r="V7" s="69"/>
      <c r="W7" s="75">
        <v>860</v>
      </c>
      <c r="X7" s="72"/>
      <c r="Y7" s="170"/>
      <c r="Z7" s="171">
        <f t="shared" si="0"/>
        <v>4956</v>
      </c>
      <c r="AA7" s="172"/>
    </row>
    <row r="8" spans="1:28">
      <c r="A8" s="120"/>
      <c r="B8" s="121" t="s">
        <v>361</v>
      </c>
      <c r="C8" s="75">
        <v>336</v>
      </c>
      <c r="D8" s="75"/>
      <c r="E8" s="169">
        <v>238</v>
      </c>
      <c r="F8" s="69"/>
      <c r="G8" s="169">
        <v>268</v>
      </c>
      <c r="H8" s="69"/>
      <c r="I8" s="169">
        <v>292</v>
      </c>
      <c r="J8" s="69"/>
      <c r="K8" s="169">
        <v>242</v>
      </c>
      <c r="L8" s="69"/>
      <c r="M8" s="169">
        <v>523</v>
      </c>
      <c r="N8" s="69"/>
      <c r="O8" s="169">
        <v>433</v>
      </c>
      <c r="P8" s="69"/>
      <c r="Q8" s="169">
        <v>594</v>
      </c>
      <c r="R8" s="69"/>
      <c r="S8" s="169">
        <v>548</v>
      </c>
      <c r="T8" s="69"/>
      <c r="U8" s="75">
        <v>399</v>
      </c>
      <c r="V8" s="69"/>
      <c r="W8" s="75">
        <v>826</v>
      </c>
      <c r="X8" s="72"/>
      <c r="Y8" s="170"/>
      <c r="Z8" s="171">
        <f t="shared" si="0"/>
        <v>4699</v>
      </c>
      <c r="AA8" s="72"/>
    </row>
    <row r="9" spans="1:28">
      <c r="A9" s="120"/>
      <c r="B9" s="121" t="s">
        <v>212</v>
      </c>
      <c r="C9" s="75">
        <v>320</v>
      </c>
      <c r="D9" s="75"/>
      <c r="E9" s="169">
        <v>212</v>
      </c>
      <c r="F9" s="69"/>
      <c r="G9" s="169">
        <v>241</v>
      </c>
      <c r="H9" s="69"/>
      <c r="I9" s="169">
        <v>246</v>
      </c>
      <c r="J9" s="69"/>
      <c r="K9" s="169">
        <v>239</v>
      </c>
      <c r="L9" s="69"/>
      <c r="M9" s="169">
        <v>512</v>
      </c>
      <c r="N9" s="69"/>
      <c r="O9" s="169">
        <v>411</v>
      </c>
      <c r="P9" s="69"/>
      <c r="Q9" s="169">
        <v>585</v>
      </c>
      <c r="R9" s="69"/>
      <c r="S9" s="169">
        <v>531</v>
      </c>
      <c r="T9" s="69"/>
      <c r="U9" s="75">
        <v>394</v>
      </c>
      <c r="V9" s="69"/>
      <c r="W9" s="75">
        <v>807</v>
      </c>
      <c r="X9" s="72"/>
      <c r="Y9" s="170"/>
      <c r="Z9" s="171">
        <f t="shared" si="0"/>
        <v>4498</v>
      </c>
      <c r="AA9" s="72"/>
    </row>
    <row r="10" spans="1:28">
      <c r="A10" s="120" t="s">
        <v>33</v>
      </c>
      <c r="B10" s="121" t="s">
        <v>141</v>
      </c>
      <c r="C10" s="75">
        <v>269</v>
      </c>
      <c r="D10" s="75"/>
      <c r="E10" s="169">
        <v>184</v>
      </c>
      <c r="F10" s="69"/>
      <c r="G10" s="169">
        <v>213</v>
      </c>
      <c r="H10" s="69"/>
      <c r="I10" s="169">
        <v>195</v>
      </c>
      <c r="J10" s="69"/>
      <c r="K10" s="169">
        <v>222</v>
      </c>
      <c r="L10" s="69"/>
      <c r="M10" s="169">
        <v>474</v>
      </c>
      <c r="N10" s="69"/>
      <c r="O10" s="169">
        <v>387</v>
      </c>
      <c r="P10" s="69"/>
      <c r="Q10" s="169">
        <v>565</v>
      </c>
      <c r="R10" s="69"/>
      <c r="S10" s="169">
        <v>489</v>
      </c>
      <c r="T10" s="69"/>
      <c r="U10" s="75">
        <v>365</v>
      </c>
      <c r="V10" s="69"/>
      <c r="W10" s="75">
        <v>725</v>
      </c>
      <c r="X10" s="72"/>
      <c r="Y10" s="170"/>
      <c r="Z10" s="171">
        <f t="shared" si="0"/>
        <v>4088</v>
      </c>
      <c r="AA10" s="72"/>
    </row>
    <row r="11" spans="1:28">
      <c r="A11" s="120"/>
      <c r="B11" s="121" t="s">
        <v>69</v>
      </c>
      <c r="C11" s="75">
        <v>244</v>
      </c>
      <c r="D11" s="75"/>
      <c r="E11" s="169">
        <v>158</v>
      </c>
      <c r="F11" s="69"/>
      <c r="G11" s="169">
        <v>198</v>
      </c>
      <c r="H11" s="69"/>
      <c r="I11" s="169">
        <v>167</v>
      </c>
      <c r="J11" s="69"/>
      <c r="K11" s="169">
        <v>214</v>
      </c>
      <c r="L11" s="69"/>
      <c r="M11" s="169">
        <v>430</v>
      </c>
      <c r="N11" s="69"/>
      <c r="O11" s="169">
        <v>371</v>
      </c>
      <c r="P11" s="69"/>
      <c r="Q11" s="169">
        <v>519</v>
      </c>
      <c r="R11" s="69"/>
      <c r="S11" s="169">
        <v>454</v>
      </c>
      <c r="T11" s="69"/>
      <c r="U11" s="75">
        <v>340</v>
      </c>
      <c r="V11" s="69"/>
      <c r="W11" s="75">
        <v>664</v>
      </c>
      <c r="X11" s="72"/>
      <c r="Y11" s="170"/>
      <c r="Z11" s="171">
        <f t="shared" si="0"/>
        <v>3759</v>
      </c>
      <c r="AA11" s="72"/>
    </row>
    <row r="12" spans="1:28">
      <c r="A12" s="120"/>
      <c r="B12" s="121" t="s">
        <v>92</v>
      </c>
      <c r="C12" s="75">
        <v>207</v>
      </c>
      <c r="D12" s="75"/>
      <c r="E12" s="169">
        <v>129</v>
      </c>
      <c r="F12" s="69"/>
      <c r="G12" s="169">
        <v>187</v>
      </c>
      <c r="H12" s="69"/>
      <c r="I12" s="169">
        <v>149</v>
      </c>
      <c r="J12" s="69"/>
      <c r="K12" s="169">
        <v>206</v>
      </c>
      <c r="L12" s="69"/>
      <c r="M12" s="169">
        <v>413</v>
      </c>
      <c r="N12" s="69"/>
      <c r="O12" s="169">
        <v>351</v>
      </c>
      <c r="P12" s="69"/>
      <c r="Q12" s="169">
        <v>495</v>
      </c>
      <c r="R12" s="69"/>
      <c r="S12" s="169">
        <v>420</v>
      </c>
      <c r="T12" s="69"/>
      <c r="U12" s="75">
        <v>312</v>
      </c>
      <c r="V12" s="69"/>
      <c r="W12" s="75">
        <v>606</v>
      </c>
      <c r="X12" s="72"/>
      <c r="Y12" s="170"/>
      <c r="Z12" s="171">
        <f t="shared" si="0"/>
        <v>3475</v>
      </c>
      <c r="AA12" s="72"/>
    </row>
    <row r="13" spans="1:28">
      <c r="A13" s="120"/>
      <c r="B13" s="121" t="s">
        <v>215</v>
      </c>
      <c r="C13" s="75">
        <v>164</v>
      </c>
      <c r="D13" s="75"/>
      <c r="E13" s="169">
        <v>117</v>
      </c>
      <c r="F13" s="69"/>
      <c r="G13" s="169">
        <v>185</v>
      </c>
      <c r="H13" s="69"/>
      <c r="I13" s="169">
        <v>123</v>
      </c>
      <c r="J13" s="69"/>
      <c r="K13" s="169">
        <v>178</v>
      </c>
      <c r="L13" s="69"/>
      <c r="M13" s="169">
        <v>399</v>
      </c>
      <c r="N13" s="69"/>
      <c r="O13" s="169">
        <v>327</v>
      </c>
      <c r="P13" s="69"/>
      <c r="Q13" s="169">
        <v>463</v>
      </c>
      <c r="R13" s="69"/>
      <c r="S13" s="169">
        <v>395</v>
      </c>
      <c r="T13" s="69"/>
      <c r="U13" s="75">
        <v>294</v>
      </c>
      <c r="V13" s="69"/>
      <c r="W13" s="75">
        <v>584</v>
      </c>
      <c r="X13" s="72"/>
      <c r="Y13" s="170"/>
      <c r="Z13" s="171">
        <f t="shared" si="0"/>
        <v>3229</v>
      </c>
      <c r="AA13" s="72"/>
      <c r="AB13" s="64"/>
    </row>
    <row r="14" spans="1:28">
      <c r="A14" s="173"/>
      <c r="B14" s="174" t="s">
        <v>11</v>
      </c>
      <c r="C14" s="175">
        <v>137</v>
      </c>
      <c r="D14" s="175"/>
      <c r="E14" s="176">
        <v>94</v>
      </c>
      <c r="F14" s="177"/>
      <c r="G14" s="176">
        <v>175</v>
      </c>
      <c r="H14" s="177"/>
      <c r="I14" s="176">
        <v>117</v>
      </c>
      <c r="J14" s="177"/>
      <c r="K14" s="176">
        <v>152</v>
      </c>
      <c r="L14" s="177"/>
      <c r="M14" s="176">
        <v>365</v>
      </c>
      <c r="N14" s="177"/>
      <c r="O14" s="176">
        <v>297</v>
      </c>
      <c r="P14" s="177"/>
      <c r="Q14" s="176">
        <v>407</v>
      </c>
      <c r="R14" s="177"/>
      <c r="S14" s="176">
        <v>357</v>
      </c>
      <c r="T14" s="177"/>
      <c r="U14" s="175">
        <v>264</v>
      </c>
      <c r="V14" s="177"/>
      <c r="W14" s="175">
        <v>507</v>
      </c>
      <c r="X14" s="178"/>
      <c r="Y14" s="170"/>
      <c r="Z14" s="179">
        <f t="shared" si="0"/>
        <v>2872</v>
      </c>
      <c r="AA14" s="178"/>
    </row>
    <row r="15" spans="1:28" ht="4.5" customHeight="1">
      <c r="A15" s="126"/>
      <c r="B15" s="126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1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70"/>
      <c r="AA15" s="180"/>
    </row>
    <row r="16" spans="1:28" ht="16.5" customHeight="1">
      <c r="A16" s="116" t="s">
        <v>275</v>
      </c>
      <c r="B16" s="118"/>
      <c r="C16" s="182"/>
      <c r="O16" s="183"/>
      <c r="Z16" s="67" t="s">
        <v>135</v>
      </c>
      <c r="AA16" s="67"/>
    </row>
    <row r="17" spans="1:28" ht="14.25" thickBot="1">
      <c r="A17" s="980" t="s">
        <v>52</v>
      </c>
      <c r="B17" s="981"/>
      <c r="C17" s="1052" t="s">
        <v>146</v>
      </c>
      <c r="D17" s="1052"/>
      <c r="E17" s="1050" t="s">
        <v>331</v>
      </c>
      <c r="F17" s="1051"/>
      <c r="G17" s="1050" t="s">
        <v>358</v>
      </c>
      <c r="H17" s="1051"/>
      <c r="I17" s="1050" t="s">
        <v>2</v>
      </c>
      <c r="J17" s="1051"/>
      <c r="K17" s="1050" t="s">
        <v>129</v>
      </c>
      <c r="L17" s="1051"/>
      <c r="M17" s="1050" t="s">
        <v>351</v>
      </c>
      <c r="N17" s="1051"/>
      <c r="O17" s="1050" t="s">
        <v>22</v>
      </c>
      <c r="P17" s="1051"/>
      <c r="Q17" s="1050" t="s">
        <v>338</v>
      </c>
      <c r="R17" s="1051"/>
      <c r="S17" s="1050" t="s">
        <v>198</v>
      </c>
      <c r="T17" s="1051"/>
      <c r="U17" s="1052" t="s">
        <v>89</v>
      </c>
      <c r="V17" s="1051"/>
      <c r="W17" s="1052" t="s">
        <v>40</v>
      </c>
      <c r="X17" s="1101"/>
      <c r="Y17" s="168"/>
      <c r="Z17" s="980" t="s">
        <v>292</v>
      </c>
      <c r="AA17" s="1101"/>
    </row>
    <row r="18" spans="1:28">
      <c r="A18" s="715" t="s">
        <v>322</v>
      </c>
      <c r="B18" s="716" t="s">
        <v>501</v>
      </c>
      <c r="C18" s="717">
        <v>118</v>
      </c>
      <c r="D18" s="717"/>
      <c r="E18" s="718">
        <v>89</v>
      </c>
      <c r="F18" s="719"/>
      <c r="G18" s="718">
        <v>92</v>
      </c>
      <c r="H18" s="719"/>
      <c r="I18" s="718">
        <v>116</v>
      </c>
      <c r="J18" s="719"/>
      <c r="K18" s="718">
        <v>161</v>
      </c>
      <c r="L18" s="719"/>
      <c r="M18" s="718">
        <v>239</v>
      </c>
      <c r="N18" s="719"/>
      <c r="O18" s="718">
        <v>247</v>
      </c>
      <c r="P18" s="719"/>
      <c r="Q18" s="718">
        <v>222</v>
      </c>
      <c r="R18" s="719"/>
      <c r="S18" s="718">
        <v>153</v>
      </c>
      <c r="T18" s="719"/>
      <c r="U18" s="717">
        <v>138</v>
      </c>
      <c r="V18" s="719"/>
      <c r="W18" s="717">
        <v>287</v>
      </c>
      <c r="X18" s="720"/>
      <c r="Y18" s="168"/>
      <c r="Z18" s="721">
        <v>1575</v>
      </c>
      <c r="AA18" s="720"/>
    </row>
    <row r="19" spans="1:28">
      <c r="A19" s="722"/>
      <c r="B19" s="723" t="s">
        <v>478</v>
      </c>
      <c r="C19" s="75">
        <v>46</v>
      </c>
      <c r="D19" s="75"/>
      <c r="E19" s="169">
        <v>46</v>
      </c>
      <c r="F19" s="69"/>
      <c r="G19" s="169">
        <v>47</v>
      </c>
      <c r="H19" s="69"/>
      <c r="I19" s="169">
        <v>72</v>
      </c>
      <c r="J19" s="69"/>
      <c r="K19" s="169">
        <v>117</v>
      </c>
      <c r="L19" s="69"/>
      <c r="M19" s="169">
        <v>149</v>
      </c>
      <c r="N19" s="69"/>
      <c r="O19" s="169">
        <v>191</v>
      </c>
      <c r="P19" s="69"/>
      <c r="Q19" s="169">
        <v>161</v>
      </c>
      <c r="R19" s="69"/>
      <c r="S19" s="169">
        <v>108</v>
      </c>
      <c r="T19" s="69"/>
      <c r="U19" s="75">
        <v>115</v>
      </c>
      <c r="V19" s="69"/>
      <c r="W19" s="75">
        <v>181</v>
      </c>
      <c r="X19" s="72"/>
      <c r="Y19" s="168"/>
      <c r="Z19" s="171">
        <v>1052</v>
      </c>
      <c r="AA19" s="72"/>
    </row>
    <row r="20" spans="1:28">
      <c r="A20" s="120"/>
      <c r="B20" s="121" t="s">
        <v>86</v>
      </c>
      <c r="C20" s="75">
        <v>33</v>
      </c>
      <c r="D20" s="75"/>
      <c r="E20" s="169">
        <v>19</v>
      </c>
      <c r="F20" s="69"/>
      <c r="G20" s="169">
        <v>46</v>
      </c>
      <c r="H20" s="69"/>
      <c r="I20" s="169">
        <v>51</v>
      </c>
      <c r="J20" s="69"/>
      <c r="K20" s="169">
        <v>64</v>
      </c>
      <c r="L20" s="69"/>
      <c r="M20" s="169">
        <v>106</v>
      </c>
      <c r="N20" s="69"/>
      <c r="O20" s="169">
        <v>115</v>
      </c>
      <c r="P20" s="69"/>
      <c r="Q20" s="169">
        <v>96</v>
      </c>
      <c r="R20" s="69"/>
      <c r="S20" s="169">
        <v>75</v>
      </c>
      <c r="T20" s="69"/>
      <c r="U20" s="75">
        <v>52</v>
      </c>
      <c r="V20" s="69"/>
      <c r="W20" s="75">
        <v>146</v>
      </c>
      <c r="X20" s="72"/>
      <c r="Y20" s="170"/>
      <c r="Z20" s="171">
        <f t="shared" ref="Z20:Z28" si="1">SUM(C20:W20)</f>
        <v>803</v>
      </c>
      <c r="AA20" s="72"/>
    </row>
    <row r="21" spans="1:28">
      <c r="A21" s="120"/>
      <c r="B21" s="121" t="s">
        <v>323</v>
      </c>
      <c r="C21" s="75">
        <v>26</v>
      </c>
      <c r="D21" s="75"/>
      <c r="E21" s="169">
        <v>13</v>
      </c>
      <c r="F21" s="69"/>
      <c r="G21" s="169">
        <v>29</v>
      </c>
      <c r="H21" s="69"/>
      <c r="I21" s="169">
        <v>27</v>
      </c>
      <c r="J21" s="69"/>
      <c r="K21" s="169">
        <v>37</v>
      </c>
      <c r="L21" s="69"/>
      <c r="M21" s="169">
        <v>69</v>
      </c>
      <c r="N21" s="69"/>
      <c r="O21" s="169">
        <v>84</v>
      </c>
      <c r="P21" s="69"/>
      <c r="Q21" s="169">
        <v>109</v>
      </c>
      <c r="R21" s="69"/>
      <c r="S21" s="169">
        <v>66</v>
      </c>
      <c r="T21" s="69"/>
      <c r="U21" s="75">
        <v>45</v>
      </c>
      <c r="V21" s="69"/>
      <c r="W21" s="75">
        <v>86</v>
      </c>
      <c r="X21" s="72"/>
      <c r="Y21" s="170"/>
      <c r="Z21" s="171">
        <f t="shared" si="1"/>
        <v>591</v>
      </c>
      <c r="AA21" s="72"/>
    </row>
    <row r="22" spans="1:28">
      <c r="A22" s="120"/>
      <c r="B22" s="121" t="s">
        <v>361</v>
      </c>
      <c r="C22" s="75">
        <v>30</v>
      </c>
      <c r="D22" s="75"/>
      <c r="E22" s="169">
        <v>24</v>
      </c>
      <c r="F22" s="69"/>
      <c r="G22" s="169">
        <v>28</v>
      </c>
      <c r="H22" s="69"/>
      <c r="I22" s="169">
        <v>32</v>
      </c>
      <c r="J22" s="69"/>
      <c r="K22" s="169">
        <v>41</v>
      </c>
      <c r="L22" s="69"/>
      <c r="M22" s="169">
        <v>81</v>
      </c>
      <c r="N22" s="69"/>
      <c r="O22" s="169">
        <v>86</v>
      </c>
      <c r="P22" s="69"/>
      <c r="Q22" s="169">
        <v>90</v>
      </c>
      <c r="R22" s="69"/>
      <c r="S22" s="169">
        <v>72</v>
      </c>
      <c r="T22" s="69"/>
      <c r="U22" s="75">
        <v>53</v>
      </c>
      <c r="V22" s="69"/>
      <c r="W22" s="75">
        <v>80</v>
      </c>
      <c r="X22" s="72"/>
      <c r="Y22" s="170"/>
      <c r="Z22" s="171">
        <f t="shared" si="1"/>
        <v>617</v>
      </c>
      <c r="AA22" s="72"/>
    </row>
    <row r="23" spans="1:28">
      <c r="A23" s="120"/>
      <c r="B23" s="121" t="s">
        <v>212</v>
      </c>
      <c r="C23" s="75">
        <v>39</v>
      </c>
      <c r="D23" s="75"/>
      <c r="E23" s="169">
        <v>30</v>
      </c>
      <c r="F23" s="69"/>
      <c r="G23" s="169">
        <v>27</v>
      </c>
      <c r="H23" s="69"/>
      <c r="I23" s="169">
        <v>38</v>
      </c>
      <c r="J23" s="69"/>
      <c r="K23" s="169">
        <v>30</v>
      </c>
      <c r="L23" s="69"/>
      <c r="M23" s="169">
        <v>90</v>
      </c>
      <c r="N23" s="69"/>
      <c r="O23" s="169">
        <v>94</v>
      </c>
      <c r="P23" s="69"/>
      <c r="Q23" s="169">
        <v>94</v>
      </c>
      <c r="R23" s="69"/>
      <c r="S23" s="169">
        <v>66</v>
      </c>
      <c r="T23" s="69"/>
      <c r="U23" s="75">
        <v>67</v>
      </c>
      <c r="V23" s="69"/>
      <c r="W23" s="75">
        <v>111</v>
      </c>
      <c r="X23" s="72"/>
      <c r="Y23" s="170"/>
      <c r="Z23" s="171">
        <f t="shared" si="1"/>
        <v>686</v>
      </c>
      <c r="AA23" s="72"/>
    </row>
    <row r="24" spans="1:28">
      <c r="A24" s="120" t="s">
        <v>33</v>
      </c>
      <c r="B24" s="121" t="s">
        <v>141</v>
      </c>
      <c r="C24" s="75">
        <v>43</v>
      </c>
      <c r="D24" s="75"/>
      <c r="E24" s="169">
        <v>21</v>
      </c>
      <c r="F24" s="69"/>
      <c r="G24" s="169">
        <v>36</v>
      </c>
      <c r="H24" s="69"/>
      <c r="I24" s="169">
        <v>30</v>
      </c>
      <c r="J24" s="69"/>
      <c r="K24" s="169">
        <v>32</v>
      </c>
      <c r="L24" s="69"/>
      <c r="M24" s="169">
        <v>90</v>
      </c>
      <c r="N24" s="69"/>
      <c r="O24" s="169">
        <v>78</v>
      </c>
      <c r="P24" s="69"/>
      <c r="Q24" s="169">
        <v>105</v>
      </c>
      <c r="R24" s="69"/>
      <c r="S24" s="169">
        <v>79</v>
      </c>
      <c r="T24" s="69"/>
      <c r="U24" s="75">
        <v>76</v>
      </c>
      <c r="V24" s="69"/>
      <c r="W24" s="75">
        <v>107</v>
      </c>
      <c r="X24" s="72"/>
      <c r="Y24" s="170"/>
      <c r="Z24" s="171">
        <f t="shared" si="1"/>
        <v>697</v>
      </c>
      <c r="AA24" s="72"/>
    </row>
    <row r="25" spans="1:28">
      <c r="A25" s="120"/>
      <c r="B25" s="121" t="s">
        <v>69</v>
      </c>
      <c r="C25" s="75">
        <v>35</v>
      </c>
      <c r="D25" s="75"/>
      <c r="E25" s="169">
        <v>23</v>
      </c>
      <c r="F25" s="69"/>
      <c r="G25" s="169">
        <v>30</v>
      </c>
      <c r="H25" s="69"/>
      <c r="I25" s="169">
        <v>22</v>
      </c>
      <c r="J25" s="69"/>
      <c r="K25" s="169">
        <v>26</v>
      </c>
      <c r="L25" s="69"/>
      <c r="M25" s="169">
        <v>75</v>
      </c>
      <c r="N25" s="69"/>
      <c r="O25" s="169">
        <v>79</v>
      </c>
      <c r="P25" s="69"/>
      <c r="Q25" s="169">
        <v>84</v>
      </c>
      <c r="R25" s="69"/>
      <c r="S25" s="169">
        <v>68</v>
      </c>
      <c r="T25" s="69"/>
      <c r="U25" s="75">
        <v>47</v>
      </c>
      <c r="V25" s="69"/>
      <c r="W25" s="75">
        <v>80</v>
      </c>
      <c r="X25" s="72"/>
      <c r="Y25" s="170"/>
      <c r="Z25" s="184">
        <f t="shared" si="1"/>
        <v>569</v>
      </c>
      <c r="AA25" s="172"/>
    </row>
    <row r="26" spans="1:28">
      <c r="A26" s="120"/>
      <c r="B26" s="121" t="s">
        <v>92</v>
      </c>
      <c r="C26" s="75">
        <v>21</v>
      </c>
      <c r="D26" s="185" t="s">
        <v>390</v>
      </c>
      <c r="E26" s="169">
        <v>11</v>
      </c>
      <c r="F26" s="185" t="s">
        <v>390</v>
      </c>
      <c r="G26" s="169">
        <v>13</v>
      </c>
      <c r="H26" s="185" t="s">
        <v>390</v>
      </c>
      <c r="I26" s="169">
        <v>7</v>
      </c>
      <c r="J26" s="185" t="s">
        <v>390</v>
      </c>
      <c r="K26" s="169">
        <v>30</v>
      </c>
      <c r="L26" s="185" t="s">
        <v>390</v>
      </c>
      <c r="M26" s="169">
        <v>56</v>
      </c>
      <c r="N26" s="185" t="s">
        <v>390</v>
      </c>
      <c r="O26" s="169">
        <v>72</v>
      </c>
      <c r="P26" s="185" t="s">
        <v>390</v>
      </c>
      <c r="Q26" s="169">
        <v>73</v>
      </c>
      <c r="R26" s="185" t="s">
        <v>390</v>
      </c>
      <c r="S26" s="169">
        <v>55</v>
      </c>
      <c r="T26" s="185" t="s">
        <v>390</v>
      </c>
      <c r="U26" s="75">
        <v>39</v>
      </c>
      <c r="V26" s="185" t="s">
        <v>390</v>
      </c>
      <c r="W26" s="75">
        <v>73</v>
      </c>
      <c r="X26" s="186" t="s">
        <v>390</v>
      </c>
      <c r="Y26" s="170"/>
      <c r="Z26" s="171">
        <f t="shared" si="1"/>
        <v>450</v>
      </c>
      <c r="AA26" s="186" t="s">
        <v>391</v>
      </c>
    </row>
    <row r="27" spans="1:28">
      <c r="A27" s="120"/>
      <c r="B27" s="121" t="s">
        <v>215</v>
      </c>
      <c r="C27" s="75">
        <v>13</v>
      </c>
      <c r="D27" s="185" t="s">
        <v>390</v>
      </c>
      <c r="E27" s="169">
        <v>10</v>
      </c>
      <c r="F27" s="185" t="s">
        <v>390</v>
      </c>
      <c r="G27" s="169">
        <v>14</v>
      </c>
      <c r="H27" s="185" t="s">
        <v>390</v>
      </c>
      <c r="I27" s="169">
        <v>6</v>
      </c>
      <c r="J27" s="185" t="s">
        <v>390</v>
      </c>
      <c r="K27" s="169">
        <v>23</v>
      </c>
      <c r="L27" s="185" t="s">
        <v>390</v>
      </c>
      <c r="M27" s="169">
        <v>68</v>
      </c>
      <c r="N27" s="185" t="s">
        <v>390</v>
      </c>
      <c r="O27" s="169">
        <v>58</v>
      </c>
      <c r="P27" s="185" t="s">
        <v>390</v>
      </c>
      <c r="Q27" s="169">
        <v>78</v>
      </c>
      <c r="R27" s="185" t="s">
        <v>390</v>
      </c>
      <c r="S27" s="169">
        <v>69</v>
      </c>
      <c r="T27" s="185" t="s">
        <v>390</v>
      </c>
      <c r="U27" s="75">
        <v>45</v>
      </c>
      <c r="V27" s="185" t="s">
        <v>390</v>
      </c>
      <c r="W27" s="75">
        <v>73</v>
      </c>
      <c r="X27" s="186" t="s">
        <v>390</v>
      </c>
      <c r="Y27" s="170"/>
      <c r="Z27" s="171">
        <f t="shared" si="1"/>
        <v>457</v>
      </c>
      <c r="AA27" s="186" t="s">
        <v>390</v>
      </c>
      <c r="AB27" s="64"/>
    </row>
    <row r="28" spans="1:28" ht="14.25" thickBot="1">
      <c r="A28" s="173"/>
      <c r="B28" s="174" t="s">
        <v>11</v>
      </c>
      <c r="C28" s="175">
        <v>17</v>
      </c>
      <c r="D28" s="187" t="s">
        <v>390</v>
      </c>
      <c r="E28" s="176">
        <v>9</v>
      </c>
      <c r="F28" s="187" t="s">
        <v>390</v>
      </c>
      <c r="G28" s="176">
        <v>12</v>
      </c>
      <c r="H28" s="187" t="s">
        <v>390</v>
      </c>
      <c r="I28" s="176">
        <v>10</v>
      </c>
      <c r="J28" s="187" t="s">
        <v>390</v>
      </c>
      <c r="K28" s="176">
        <v>25</v>
      </c>
      <c r="L28" s="187" t="s">
        <v>390</v>
      </c>
      <c r="M28" s="176">
        <v>57</v>
      </c>
      <c r="N28" s="187" t="s">
        <v>390</v>
      </c>
      <c r="O28" s="176">
        <v>54</v>
      </c>
      <c r="P28" s="187" t="s">
        <v>390</v>
      </c>
      <c r="Q28" s="176">
        <v>73</v>
      </c>
      <c r="R28" s="187" t="s">
        <v>390</v>
      </c>
      <c r="S28" s="176">
        <v>62</v>
      </c>
      <c r="T28" s="187" t="s">
        <v>390</v>
      </c>
      <c r="U28" s="175">
        <v>46</v>
      </c>
      <c r="V28" s="187" t="s">
        <v>390</v>
      </c>
      <c r="W28" s="175">
        <v>82</v>
      </c>
      <c r="X28" s="188" t="s">
        <v>390</v>
      </c>
      <c r="Y28" s="170"/>
      <c r="Z28" s="179">
        <f t="shared" si="1"/>
        <v>447</v>
      </c>
      <c r="AA28" s="188" t="s">
        <v>390</v>
      </c>
    </row>
    <row r="29" spans="1:28" ht="4.5" customHeight="1">
      <c r="A29" s="126"/>
      <c r="B29" s="126"/>
      <c r="C29" s="180"/>
      <c r="D29" s="189"/>
      <c r="E29" s="180"/>
      <c r="F29" s="189"/>
      <c r="G29" s="180"/>
      <c r="H29" s="189"/>
      <c r="I29" s="180"/>
      <c r="J29" s="189"/>
      <c r="K29" s="180"/>
      <c r="L29" s="189"/>
      <c r="M29" s="180"/>
      <c r="N29" s="189"/>
      <c r="O29" s="180"/>
      <c r="P29" s="189"/>
      <c r="Q29" s="180"/>
      <c r="R29" s="189"/>
      <c r="S29" s="180"/>
      <c r="T29" s="189"/>
      <c r="U29" s="180"/>
      <c r="V29" s="189"/>
      <c r="W29" s="180"/>
      <c r="X29" s="189"/>
      <c r="Y29" s="180"/>
      <c r="Z29" s="170"/>
      <c r="AA29" s="189"/>
    </row>
    <row r="30" spans="1:28" ht="16.5" customHeight="1">
      <c r="A30" s="116" t="s">
        <v>192</v>
      </c>
      <c r="B30" s="118"/>
      <c r="C30" s="182"/>
      <c r="Z30" s="67" t="s">
        <v>135</v>
      </c>
      <c r="AA30" s="67"/>
    </row>
    <row r="31" spans="1:28" ht="14.25" thickBot="1">
      <c r="A31" s="980" t="s">
        <v>52</v>
      </c>
      <c r="B31" s="981"/>
      <c r="C31" s="1052" t="s">
        <v>146</v>
      </c>
      <c r="D31" s="1052"/>
      <c r="E31" s="1050" t="s">
        <v>331</v>
      </c>
      <c r="F31" s="1051"/>
      <c r="G31" s="1050" t="s">
        <v>358</v>
      </c>
      <c r="H31" s="1051"/>
      <c r="I31" s="1050" t="s">
        <v>2</v>
      </c>
      <c r="J31" s="1051"/>
      <c r="K31" s="1050" t="s">
        <v>129</v>
      </c>
      <c r="L31" s="1051"/>
      <c r="M31" s="1050" t="s">
        <v>351</v>
      </c>
      <c r="N31" s="1051"/>
      <c r="O31" s="1050" t="s">
        <v>22</v>
      </c>
      <c r="P31" s="1051"/>
      <c r="Q31" s="1050" t="s">
        <v>338</v>
      </c>
      <c r="R31" s="1051"/>
      <c r="S31" s="1050" t="s">
        <v>198</v>
      </c>
      <c r="T31" s="1051"/>
      <c r="U31" s="1052" t="s">
        <v>89</v>
      </c>
      <c r="V31" s="1051"/>
      <c r="W31" s="1052" t="s">
        <v>40</v>
      </c>
      <c r="X31" s="1101"/>
      <c r="Y31" s="168"/>
      <c r="Z31" s="980" t="s">
        <v>292</v>
      </c>
      <c r="AA31" s="1101"/>
    </row>
    <row r="32" spans="1:28">
      <c r="A32" s="715" t="s">
        <v>322</v>
      </c>
      <c r="B32" s="716" t="s">
        <v>501</v>
      </c>
      <c r="C32" s="717">
        <v>269</v>
      </c>
      <c r="D32" s="717"/>
      <c r="E32" s="718">
        <v>211</v>
      </c>
      <c r="F32" s="719"/>
      <c r="G32" s="718">
        <v>244</v>
      </c>
      <c r="H32" s="719"/>
      <c r="I32" s="718">
        <v>369</v>
      </c>
      <c r="J32" s="719"/>
      <c r="K32" s="718">
        <v>221</v>
      </c>
      <c r="L32" s="719"/>
      <c r="M32" s="718">
        <v>302</v>
      </c>
      <c r="N32" s="719"/>
      <c r="O32" s="718">
        <v>257</v>
      </c>
      <c r="P32" s="719"/>
      <c r="Q32" s="718">
        <v>493</v>
      </c>
      <c r="R32" s="719"/>
      <c r="S32" s="718">
        <v>473</v>
      </c>
      <c r="T32" s="719"/>
      <c r="U32" s="717">
        <v>324</v>
      </c>
      <c r="V32" s="719"/>
      <c r="W32" s="717">
        <f>258+412</f>
        <v>670</v>
      </c>
      <c r="X32" s="720"/>
      <c r="Y32" s="168"/>
      <c r="Z32" s="721">
        <v>3163</v>
      </c>
      <c r="AA32" s="720"/>
    </row>
    <row r="33" spans="1:28">
      <c r="A33" s="722"/>
      <c r="B33" s="723" t="s">
        <v>478</v>
      </c>
      <c r="C33" s="75">
        <v>326</v>
      </c>
      <c r="D33" s="75"/>
      <c r="E33" s="169">
        <v>227</v>
      </c>
      <c r="F33" s="69"/>
      <c r="G33" s="169">
        <v>278</v>
      </c>
      <c r="H33" s="69"/>
      <c r="I33" s="169">
        <v>352</v>
      </c>
      <c r="J33" s="69"/>
      <c r="K33" s="169">
        <v>156</v>
      </c>
      <c r="L33" s="69"/>
      <c r="M33" s="169">
        <v>458</v>
      </c>
      <c r="N33" s="69"/>
      <c r="O33" s="169">
        <v>291</v>
      </c>
      <c r="P33" s="69"/>
      <c r="Q33" s="169">
        <v>481</v>
      </c>
      <c r="R33" s="69"/>
      <c r="S33" s="169">
        <v>499</v>
      </c>
      <c r="T33" s="69"/>
      <c r="U33" s="75">
        <v>325</v>
      </c>
      <c r="V33" s="69"/>
      <c r="W33" s="75">
        <f>454+274</f>
        <v>728</v>
      </c>
      <c r="X33" s="72"/>
      <c r="Y33" s="168"/>
      <c r="Z33" s="171">
        <v>3393</v>
      </c>
      <c r="AA33" s="72"/>
    </row>
    <row r="34" spans="1:28">
      <c r="A34" s="120"/>
      <c r="B34" s="121" t="s">
        <v>86</v>
      </c>
      <c r="C34" s="190">
        <v>334</v>
      </c>
      <c r="D34" s="190"/>
      <c r="E34" s="191">
        <v>258</v>
      </c>
      <c r="F34" s="70"/>
      <c r="G34" s="191">
        <v>266</v>
      </c>
      <c r="H34" s="70"/>
      <c r="I34" s="191">
        <v>342</v>
      </c>
      <c r="J34" s="70"/>
      <c r="K34" s="191">
        <v>200</v>
      </c>
      <c r="L34" s="70"/>
      <c r="M34" s="191">
        <v>489</v>
      </c>
      <c r="N34" s="70"/>
      <c r="O34" s="191">
        <v>356</v>
      </c>
      <c r="P34" s="70"/>
      <c r="Q34" s="191">
        <v>527</v>
      </c>
      <c r="R34" s="70"/>
      <c r="S34" s="191">
        <v>526</v>
      </c>
      <c r="T34" s="70"/>
      <c r="U34" s="190">
        <v>377</v>
      </c>
      <c r="V34" s="70"/>
      <c r="W34" s="75">
        <v>738</v>
      </c>
      <c r="X34" s="72"/>
      <c r="Y34" s="192"/>
      <c r="Z34" s="171">
        <f t="shared" ref="Z34:Z42" si="2">SUM(C34:W34)</f>
        <v>4413</v>
      </c>
      <c r="AA34" s="72"/>
    </row>
    <row r="35" spans="1:28">
      <c r="A35" s="120"/>
      <c r="B35" s="121" t="s">
        <v>323</v>
      </c>
      <c r="C35" s="190">
        <v>322</v>
      </c>
      <c r="D35" s="190"/>
      <c r="E35" s="191">
        <v>240</v>
      </c>
      <c r="F35" s="70"/>
      <c r="G35" s="191">
        <v>264</v>
      </c>
      <c r="H35" s="70"/>
      <c r="I35" s="191">
        <v>310</v>
      </c>
      <c r="J35" s="70"/>
      <c r="K35" s="191">
        <v>215</v>
      </c>
      <c r="L35" s="70"/>
      <c r="M35" s="191">
        <v>494</v>
      </c>
      <c r="N35" s="70"/>
      <c r="O35" s="191">
        <v>367</v>
      </c>
      <c r="P35" s="70"/>
      <c r="Q35" s="191">
        <v>502</v>
      </c>
      <c r="R35" s="70"/>
      <c r="S35" s="191">
        <v>507</v>
      </c>
      <c r="T35" s="70"/>
      <c r="U35" s="190">
        <v>370</v>
      </c>
      <c r="V35" s="70"/>
      <c r="W35" s="75">
        <v>774</v>
      </c>
      <c r="X35" s="72"/>
      <c r="Y35" s="192"/>
      <c r="Z35" s="171">
        <f t="shared" si="2"/>
        <v>4365</v>
      </c>
      <c r="AA35" s="72"/>
    </row>
    <row r="36" spans="1:28">
      <c r="A36" s="120"/>
      <c r="B36" s="121" t="s">
        <v>361</v>
      </c>
      <c r="C36" s="190">
        <v>306</v>
      </c>
      <c r="D36" s="190"/>
      <c r="E36" s="191">
        <v>214</v>
      </c>
      <c r="F36" s="70"/>
      <c r="G36" s="191">
        <v>240</v>
      </c>
      <c r="H36" s="70"/>
      <c r="I36" s="191">
        <v>260</v>
      </c>
      <c r="J36" s="70"/>
      <c r="K36" s="191">
        <v>201</v>
      </c>
      <c r="L36" s="70"/>
      <c r="M36" s="191">
        <v>442</v>
      </c>
      <c r="N36" s="70"/>
      <c r="O36" s="191">
        <v>347</v>
      </c>
      <c r="P36" s="70"/>
      <c r="Q36" s="191">
        <v>504</v>
      </c>
      <c r="R36" s="70"/>
      <c r="S36" s="191">
        <v>476</v>
      </c>
      <c r="T36" s="70"/>
      <c r="U36" s="190">
        <v>346</v>
      </c>
      <c r="V36" s="70"/>
      <c r="W36" s="75">
        <v>746</v>
      </c>
      <c r="X36" s="72"/>
      <c r="Y36" s="192"/>
      <c r="Z36" s="171">
        <f t="shared" si="2"/>
        <v>4082</v>
      </c>
      <c r="AA36" s="72"/>
    </row>
    <row r="37" spans="1:28">
      <c r="A37" s="120"/>
      <c r="B37" s="121" t="s">
        <v>212</v>
      </c>
      <c r="C37" s="190">
        <v>281</v>
      </c>
      <c r="D37" s="190"/>
      <c r="E37" s="191">
        <v>182</v>
      </c>
      <c r="F37" s="70"/>
      <c r="G37" s="191">
        <v>214</v>
      </c>
      <c r="H37" s="70"/>
      <c r="I37" s="191">
        <v>208</v>
      </c>
      <c r="J37" s="70"/>
      <c r="K37" s="191">
        <v>209</v>
      </c>
      <c r="L37" s="70"/>
      <c r="M37" s="191">
        <v>422</v>
      </c>
      <c r="N37" s="70"/>
      <c r="O37" s="191">
        <v>317</v>
      </c>
      <c r="P37" s="70"/>
      <c r="Q37" s="191">
        <v>491</v>
      </c>
      <c r="R37" s="70"/>
      <c r="S37" s="191">
        <v>465</v>
      </c>
      <c r="T37" s="70"/>
      <c r="U37" s="190">
        <v>327</v>
      </c>
      <c r="V37" s="70"/>
      <c r="W37" s="75">
        <v>696</v>
      </c>
      <c r="X37" s="72"/>
      <c r="Y37" s="192"/>
      <c r="Z37" s="171">
        <f t="shared" si="2"/>
        <v>3812</v>
      </c>
      <c r="AA37" s="72"/>
    </row>
    <row r="38" spans="1:28">
      <c r="A38" s="120" t="s">
        <v>33</v>
      </c>
      <c r="B38" s="121" t="s">
        <v>141</v>
      </c>
      <c r="C38" s="190">
        <v>226</v>
      </c>
      <c r="D38" s="190"/>
      <c r="E38" s="191">
        <v>163</v>
      </c>
      <c r="F38" s="70"/>
      <c r="G38" s="191">
        <v>177</v>
      </c>
      <c r="H38" s="70"/>
      <c r="I38" s="191">
        <v>165</v>
      </c>
      <c r="J38" s="70"/>
      <c r="K38" s="191">
        <v>190</v>
      </c>
      <c r="L38" s="70"/>
      <c r="M38" s="191">
        <v>384</v>
      </c>
      <c r="N38" s="70"/>
      <c r="O38" s="191">
        <v>309</v>
      </c>
      <c r="P38" s="70"/>
      <c r="Q38" s="191">
        <v>460</v>
      </c>
      <c r="R38" s="70"/>
      <c r="S38" s="191">
        <v>410</v>
      </c>
      <c r="T38" s="70"/>
      <c r="U38" s="190">
        <v>289</v>
      </c>
      <c r="V38" s="70"/>
      <c r="W38" s="75">
        <v>618</v>
      </c>
      <c r="X38" s="72"/>
      <c r="Y38" s="192"/>
      <c r="Z38" s="171">
        <f t="shared" si="2"/>
        <v>3391</v>
      </c>
      <c r="AA38" s="72"/>
    </row>
    <row r="39" spans="1:28">
      <c r="A39" s="120"/>
      <c r="B39" s="121" t="s">
        <v>69</v>
      </c>
      <c r="C39" s="190">
        <v>209</v>
      </c>
      <c r="D39" s="190"/>
      <c r="E39" s="191">
        <v>135</v>
      </c>
      <c r="F39" s="70"/>
      <c r="G39" s="191">
        <v>168</v>
      </c>
      <c r="H39" s="70"/>
      <c r="I39" s="191">
        <v>145</v>
      </c>
      <c r="J39" s="70"/>
      <c r="K39" s="191">
        <v>188</v>
      </c>
      <c r="L39" s="70"/>
      <c r="M39" s="191">
        <v>355</v>
      </c>
      <c r="N39" s="70"/>
      <c r="O39" s="191">
        <v>292</v>
      </c>
      <c r="P39" s="70"/>
      <c r="Q39" s="191">
        <v>435</v>
      </c>
      <c r="R39" s="70"/>
      <c r="S39" s="191">
        <v>386</v>
      </c>
      <c r="T39" s="70"/>
      <c r="U39" s="190">
        <v>293</v>
      </c>
      <c r="V39" s="70"/>
      <c r="W39" s="75">
        <v>584</v>
      </c>
      <c r="X39" s="72"/>
      <c r="Y39" s="192"/>
      <c r="Z39" s="171">
        <f t="shared" si="2"/>
        <v>3190</v>
      </c>
      <c r="AA39" s="72"/>
    </row>
    <row r="40" spans="1:28">
      <c r="A40" s="120"/>
      <c r="B40" s="121" t="s">
        <v>92</v>
      </c>
      <c r="C40" s="75">
        <v>146</v>
      </c>
      <c r="D40" s="185" t="s">
        <v>390</v>
      </c>
      <c r="E40" s="169">
        <v>59</v>
      </c>
      <c r="F40" s="185" t="s">
        <v>390</v>
      </c>
      <c r="G40" s="169">
        <v>77</v>
      </c>
      <c r="H40" s="185" t="s">
        <v>390</v>
      </c>
      <c r="I40" s="169">
        <v>52</v>
      </c>
      <c r="J40" s="185" t="s">
        <v>390</v>
      </c>
      <c r="K40" s="169">
        <v>148</v>
      </c>
      <c r="L40" s="185" t="s">
        <v>390</v>
      </c>
      <c r="M40" s="169">
        <v>273</v>
      </c>
      <c r="N40" s="185" t="s">
        <v>390</v>
      </c>
      <c r="O40" s="169">
        <v>235</v>
      </c>
      <c r="P40" s="185" t="s">
        <v>390</v>
      </c>
      <c r="Q40" s="169">
        <v>336</v>
      </c>
      <c r="R40" s="185" t="s">
        <v>390</v>
      </c>
      <c r="S40" s="169">
        <v>276</v>
      </c>
      <c r="T40" s="185" t="s">
        <v>390</v>
      </c>
      <c r="U40" s="75">
        <v>234</v>
      </c>
      <c r="V40" s="185" t="s">
        <v>390</v>
      </c>
      <c r="W40" s="75">
        <v>462</v>
      </c>
      <c r="X40" s="186" t="s">
        <v>390</v>
      </c>
      <c r="Y40" s="192"/>
      <c r="Z40" s="171">
        <f t="shared" si="2"/>
        <v>2298</v>
      </c>
      <c r="AA40" s="186" t="s">
        <v>390</v>
      </c>
    </row>
    <row r="41" spans="1:28">
      <c r="A41" s="120"/>
      <c r="B41" s="121" t="s">
        <v>215</v>
      </c>
      <c r="C41" s="75">
        <v>100</v>
      </c>
      <c r="D41" s="185" t="s">
        <v>390</v>
      </c>
      <c r="E41" s="169">
        <v>37</v>
      </c>
      <c r="F41" s="185" t="s">
        <v>390</v>
      </c>
      <c r="G41" s="169">
        <v>59</v>
      </c>
      <c r="H41" s="185" t="s">
        <v>390</v>
      </c>
      <c r="I41" s="169">
        <v>36</v>
      </c>
      <c r="J41" s="185" t="s">
        <v>390</v>
      </c>
      <c r="K41" s="169">
        <v>113</v>
      </c>
      <c r="L41" s="185" t="s">
        <v>390</v>
      </c>
      <c r="M41" s="169">
        <v>218</v>
      </c>
      <c r="N41" s="185" t="s">
        <v>390</v>
      </c>
      <c r="O41" s="169">
        <v>207</v>
      </c>
      <c r="P41" s="185" t="s">
        <v>390</v>
      </c>
      <c r="Q41" s="169">
        <v>272</v>
      </c>
      <c r="R41" s="185" t="s">
        <v>390</v>
      </c>
      <c r="S41" s="169">
        <v>214</v>
      </c>
      <c r="T41" s="185" t="s">
        <v>390</v>
      </c>
      <c r="U41" s="75">
        <v>203</v>
      </c>
      <c r="V41" s="185" t="s">
        <v>390</v>
      </c>
      <c r="W41" s="169">
        <v>430</v>
      </c>
      <c r="X41" s="186" t="s">
        <v>390</v>
      </c>
      <c r="Y41" s="170"/>
      <c r="Z41" s="171">
        <f t="shared" si="2"/>
        <v>1889</v>
      </c>
      <c r="AA41" s="186" t="s">
        <v>390</v>
      </c>
      <c r="AB41" s="64"/>
    </row>
    <row r="42" spans="1:28" ht="14.25" thickBot="1">
      <c r="A42" s="173"/>
      <c r="B42" s="174" t="s">
        <v>11</v>
      </c>
      <c r="C42" s="175">
        <v>74</v>
      </c>
      <c r="D42" s="187" t="s">
        <v>390</v>
      </c>
      <c r="E42" s="176">
        <v>26</v>
      </c>
      <c r="F42" s="187" t="s">
        <v>390</v>
      </c>
      <c r="G42" s="176">
        <v>54</v>
      </c>
      <c r="H42" s="187" t="s">
        <v>390</v>
      </c>
      <c r="I42" s="176">
        <v>29</v>
      </c>
      <c r="J42" s="187" t="s">
        <v>390</v>
      </c>
      <c r="K42" s="176">
        <v>61</v>
      </c>
      <c r="L42" s="187" t="s">
        <v>390</v>
      </c>
      <c r="M42" s="176">
        <v>184</v>
      </c>
      <c r="N42" s="187" t="s">
        <v>390</v>
      </c>
      <c r="O42" s="176">
        <v>172</v>
      </c>
      <c r="P42" s="187" t="s">
        <v>390</v>
      </c>
      <c r="Q42" s="176">
        <v>229</v>
      </c>
      <c r="R42" s="187" t="s">
        <v>390</v>
      </c>
      <c r="S42" s="176">
        <v>176</v>
      </c>
      <c r="T42" s="187" t="s">
        <v>390</v>
      </c>
      <c r="U42" s="175">
        <v>156</v>
      </c>
      <c r="V42" s="187" t="s">
        <v>390</v>
      </c>
      <c r="W42" s="175">
        <v>322</v>
      </c>
      <c r="X42" s="188" t="s">
        <v>390</v>
      </c>
      <c r="Y42" s="170"/>
      <c r="Z42" s="179">
        <f t="shared" si="2"/>
        <v>1483</v>
      </c>
      <c r="AA42" s="188" t="s">
        <v>390</v>
      </c>
    </row>
    <row r="43" spans="1:28" ht="16.5" customHeight="1">
      <c r="A43" s="193" t="s">
        <v>453</v>
      </c>
      <c r="B43" s="193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Z43" s="170"/>
      <c r="AA43" s="7"/>
    </row>
    <row r="44" spans="1:28" ht="6.6" customHeight="1">
      <c r="A44" s="193"/>
      <c r="B44" s="193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Z44" s="194"/>
    </row>
    <row r="45" spans="1:28" ht="16.5" customHeight="1">
      <c r="A45" s="193" t="s">
        <v>454</v>
      </c>
      <c r="B45" s="193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AA45" s="164"/>
    </row>
    <row r="46" spans="1:28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U46" s="7"/>
    </row>
    <row r="49" spans="7:7">
      <c r="G49" s="7"/>
    </row>
  </sheetData>
  <mergeCells count="40">
    <mergeCell ref="I3:J3"/>
    <mergeCell ref="A2:C2"/>
    <mergeCell ref="A3:B3"/>
    <mergeCell ref="C3:D3"/>
    <mergeCell ref="E3:F3"/>
    <mergeCell ref="G3:H3"/>
    <mergeCell ref="W3:X3"/>
    <mergeCell ref="Z3:AA3"/>
    <mergeCell ref="A17:B17"/>
    <mergeCell ref="C17:D17"/>
    <mergeCell ref="E17:F17"/>
    <mergeCell ref="G17:H17"/>
    <mergeCell ref="I17:J17"/>
    <mergeCell ref="K17:L17"/>
    <mergeCell ref="M17:N17"/>
    <mergeCell ref="O17:P17"/>
    <mergeCell ref="K3:L3"/>
    <mergeCell ref="M3:N3"/>
    <mergeCell ref="O3:P3"/>
    <mergeCell ref="Q3:R3"/>
    <mergeCell ref="S3:T3"/>
    <mergeCell ref="U3:V3"/>
    <mergeCell ref="A31:B31"/>
    <mergeCell ref="C31:D31"/>
    <mergeCell ref="E31:F31"/>
    <mergeCell ref="G31:H31"/>
    <mergeCell ref="I31:J31"/>
    <mergeCell ref="Q17:R17"/>
    <mergeCell ref="S17:T17"/>
    <mergeCell ref="U17:V17"/>
    <mergeCell ref="W17:X17"/>
    <mergeCell ref="Z17:AA17"/>
    <mergeCell ref="W31:X31"/>
    <mergeCell ref="Z31:AA31"/>
    <mergeCell ref="K31:L31"/>
    <mergeCell ref="M31:N31"/>
    <mergeCell ref="O31:P31"/>
    <mergeCell ref="Q31:R31"/>
    <mergeCell ref="S31:T31"/>
    <mergeCell ref="U31:V31"/>
  </mergeCells>
  <phoneticPr fontId="36"/>
  <pageMargins left="0.98425196850393704" right="0.82677165354330717" top="0.39370078740157483" bottom="0.39370078740157483" header="0.51181102362204722" footer="0.19685039370078741"/>
  <pageSetup paperSize="9" scale="94" firstPageNumber="0" orientation="landscape" r:id="rId1"/>
  <headerFooter alignWithMargins="0">
    <oddFooter>&amp;R&amp;"ＭＳ Ｐ明朝,標準"&amp;10－１９－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view="pageBreakPreview" topLeftCell="E1" zoomScaleNormal="80" zoomScaleSheetLayoutView="100" workbookViewId="0">
      <selection activeCell="E11" sqref="E11"/>
    </sheetView>
  </sheetViews>
  <sheetFormatPr defaultRowHeight="13.5"/>
  <cols>
    <col min="1" max="1" width="11" style="813" customWidth="1"/>
    <col min="2" max="3" width="10.625" style="813" customWidth="1"/>
    <col min="4" max="4" width="4.125" style="813" customWidth="1"/>
    <col min="5" max="6" width="9.625" style="813" customWidth="1"/>
    <col min="7" max="7" width="6.375" style="813" customWidth="1"/>
    <col min="8" max="8" width="4" style="813" customWidth="1"/>
    <col min="9" max="9" width="10.625" style="813" customWidth="1"/>
    <col min="10" max="10" width="4" style="813" customWidth="1"/>
    <col min="11" max="13" width="9.625" style="813" customWidth="1"/>
    <col min="14" max="17" width="10.625" style="813" customWidth="1"/>
    <col min="18" max="18" width="6.25" style="813" customWidth="1"/>
    <col min="19" max="19" width="4" style="813" customWidth="1"/>
    <col min="20" max="23" width="6.25" style="813" customWidth="1"/>
    <col min="24" max="24" width="1.5" style="813" customWidth="1"/>
    <col min="25" max="16384" width="9" style="813"/>
  </cols>
  <sheetData>
    <row r="1" spans="1:23" ht="19.5" customHeight="1">
      <c r="A1" s="10" t="s">
        <v>122</v>
      </c>
      <c r="B1" s="10"/>
      <c r="C1" s="10"/>
      <c r="D1" s="10"/>
      <c r="E1" s="10"/>
      <c r="F1" s="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5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891" t="s">
        <v>463</v>
      </c>
      <c r="V2" s="891"/>
      <c r="W2" s="891"/>
    </row>
    <row r="3" spans="1:23" ht="15.75" customHeight="1">
      <c r="A3" s="690"/>
      <c r="U3" s="892"/>
      <c r="V3" s="892"/>
      <c r="W3" s="892"/>
    </row>
    <row r="4" spans="1:23" ht="23.25" customHeight="1" thickBot="1">
      <c r="A4" s="893"/>
      <c r="B4" s="896" t="s">
        <v>271</v>
      </c>
      <c r="C4" s="896"/>
      <c r="D4" s="896"/>
      <c r="E4" s="896"/>
      <c r="F4" s="896"/>
      <c r="G4" s="896"/>
      <c r="H4" s="896"/>
      <c r="I4" s="896"/>
      <c r="J4" s="897"/>
      <c r="K4" s="898" t="s">
        <v>295</v>
      </c>
      <c r="L4" s="899"/>
      <c r="M4" s="900"/>
      <c r="N4" s="12" t="s">
        <v>185</v>
      </c>
      <c r="O4" s="12" t="s">
        <v>176</v>
      </c>
      <c r="P4" s="12" t="s">
        <v>77</v>
      </c>
      <c r="Q4" s="12" t="s">
        <v>186</v>
      </c>
      <c r="R4" s="901" t="s">
        <v>307</v>
      </c>
      <c r="S4" s="902"/>
      <c r="T4" s="902"/>
      <c r="U4" s="902"/>
      <c r="V4" s="902"/>
      <c r="W4" s="903"/>
    </row>
    <row r="5" spans="1:23" ht="24.95" customHeight="1">
      <c r="A5" s="894"/>
      <c r="B5" s="904" t="s">
        <v>304</v>
      </c>
      <c r="C5" s="906" t="s">
        <v>241</v>
      </c>
      <c r="D5" s="907"/>
      <c r="E5" s="907"/>
      <c r="F5" s="908"/>
      <c r="G5" s="909" t="s">
        <v>407</v>
      </c>
      <c r="H5" s="911" t="s">
        <v>408</v>
      </c>
      <c r="I5" s="13" t="s">
        <v>47</v>
      </c>
      <c r="J5" s="913" t="s">
        <v>409</v>
      </c>
      <c r="K5" s="873" t="s">
        <v>241</v>
      </c>
      <c r="L5" s="874"/>
      <c r="M5" s="875"/>
      <c r="N5" s="876" t="s">
        <v>422</v>
      </c>
      <c r="O5" s="876" t="s">
        <v>422</v>
      </c>
      <c r="P5" s="876" t="s">
        <v>422</v>
      </c>
      <c r="Q5" s="876" t="s">
        <v>422</v>
      </c>
      <c r="R5" s="879" t="s">
        <v>334</v>
      </c>
      <c r="S5" s="881"/>
      <c r="T5" s="883" t="s">
        <v>263</v>
      </c>
      <c r="U5" s="885" t="s">
        <v>157</v>
      </c>
      <c r="V5" s="887" t="s">
        <v>111</v>
      </c>
      <c r="W5" s="889" t="s">
        <v>5</v>
      </c>
    </row>
    <row r="6" spans="1:23" ht="24.95" customHeight="1" thickBot="1">
      <c r="A6" s="895"/>
      <c r="B6" s="905"/>
      <c r="C6" s="14" t="s">
        <v>318</v>
      </c>
      <c r="D6" s="15"/>
      <c r="E6" s="16" t="s">
        <v>25</v>
      </c>
      <c r="F6" s="17" t="s">
        <v>91</v>
      </c>
      <c r="G6" s="910"/>
      <c r="H6" s="912"/>
      <c r="I6" s="109" t="s">
        <v>421</v>
      </c>
      <c r="J6" s="914"/>
      <c r="K6" s="18" t="s">
        <v>292</v>
      </c>
      <c r="L6" s="16" t="s">
        <v>25</v>
      </c>
      <c r="M6" s="19" t="s">
        <v>91</v>
      </c>
      <c r="N6" s="877"/>
      <c r="O6" s="877"/>
      <c r="P6" s="878"/>
      <c r="Q6" s="878"/>
      <c r="R6" s="880"/>
      <c r="S6" s="882"/>
      <c r="T6" s="884"/>
      <c r="U6" s="886"/>
      <c r="V6" s="888"/>
      <c r="W6" s="890"/>
    </row>
    <row r="7" spans="1:23" ht="7.5" customHeight="1">
      <c r="A7" s="814"/>
      <c r="B7" s="815"/>
      <c r="C7" s="816"/>
      <c r="D7" s="817"/>
      <c r="E7" s="818"/>
      <c r="F7" s="819"/>
      <c r="G7" s="20"/>
      <c r="H7" s="21"/>
      <c r="I7" s="22"/>
      <c r="J7" s="23"/>
      <c r="K7" s="820"/>
      <c r="L7" s="818"/>
      <c r="M7" s="821"/>
      <c r="N7" s="822"/>
      <c r="O7" s="822"/>
      <c r="P7" s="822"/>
      <c r="Q7" s="822"/>
      <c r="R7" s="823"/>
      <c r="S7" s="23"/>
      <c r="T7" s="824"/>
      <c r="U7" s="818"/>
      <c r="V7" s="818"/>
      <c r="W7" s="821"/>
    </row>
    <row r="8" spans="1:23" ht="20.100000000000001" customHeight="1">
      <c r="A8" s="691" t="s">
        <v>59</v>
      </c>
      <c r="B8" s="24">
        <v>211964</v>
      </c>
      <c r="C8" s="25">
        <v>588667</v>
      </c>
      <c r="D8" s="26" t="s">
        <v>155</v>
      </c>
      <c r="E8" s="27">
        <v>280701</v>
      </c>
      <c r="F8" s="28">
        <v>307966</v>
      </c>
      <c r="G8" s="29">
        <v>2.7081259815999998</v>
      </c>
      <c r="H8" s="26" t="s">
        <v>155</v>
      </c>
      <c r="I8" s="30">
        <v>167.8</v>
      </c>
      <c r="J8" s="31" t="s">
        <v>155</v>
      </c>
      <c r="K8" s="32">
        <v>607012</v>
      </c>
      <c r="L8" s="27">
        <v>290190</v>
      </c>
      <c r="M8" s="33">
        <v>316822</v>
      </c>
      <c r="N8" s="34">
        <v>613289</v>
      </c>
      <c r="O8" s="35">
        <v>614929</v>
      </c>
      <c r="P8" s="35">
        <v>615722</v>
      </c>
      <c r="Q8" s="35">
        <v>616024</v>
      </c>
      <c r="R8" s="692">
        <v>-3.0221807806105949</v>
      </c>
      <c r="S8" s="31" t="s">
        <v>155</v>
      </c>
      <c r="T8" s="693">
        <v>-1.0234978941412565</v>
      </c>
      <c r="U8" s="694">
        <v>-0.26669745612908358</v>
      </c>
      <c r="V8" s="694">
        <v>-0.12879188984639134</v>
      </c>
      <c r="W8" s="695">
        <v>-4.9024063997504808E-2</v>
      </c>
    </row>
    <row r="9" spans="1:23" ht="20.100000000000001" customHeight="1">
      <c r="A9" s="691" t="s">
        <v>394</v>
      </c>
      <c r="B9" s="24">
        <v>86698</v>
      </c>
      <c r="C9" s="25">
        <v>239829</v>
      </c>
      <c r="D9" s="26" t="s">
        <v>155</v>
      </c>
      <c r="E9" s="27">
        <v>116053</v>
      </c>
      <c r="F9" s="28">
        <v>123776</v>
      </c>
      <c r="G9" s="29">
        <v>2.7024921398187534</v>
      </c>
      <c r="H9" s="26" t="s">
        <v>155</v>
      </c>
      <c r="I9" s="30">
        <v>157.92041720716153</v>
      </c>
      <c r="J9" s="31" t="s">
        <v>155</v>
      </c>
      <c r="K9" s="32">
        <v>247469</v>
      </c>
      <c r="L9" s="27">
        <v>120025</v>
      </c>
      <c r="M9" s="33">
        <v>127444</v>
      </c>
      <c r="N9" s="34">
        <v>249385</v>
      </c>
      <c r="O9" s="34">
        <v>249108</v>
      </c>
      <c r="P9" s="34">
        <v>248814</v>
      </c>
      <c r="Q9" s="34">
        <v>245876</v>
      </c>
      <c r="R9" s="692">
        <v>-3.0872553734002994</v>
      </c>
      <c r="S9" s="31" t="s">
        <v>155</v>
      </c>
      <c r="T9" s="693">
        <v>-0.76828999338371951</v>
      </c>
      <c r="U9" s="694">
        <v>0.11119675000401674</v>
      </c>
      <c r="V9" s="694">
        <v>0.11816055366660194</v>
      </c>
      <c r="W9" s="695">
        <v>1.194911256080311</v>
      </c>
    </row>
    <row r="10" spans="1:23" ht="20.100000000000001" customHeight="1">
      <c r="A10" s="691" t="s">
        <v>395</v>
      </c>
      <c r="B10" s="24">
        <v>36713</v>
      </c>
      <c r="C10" s="25">
        <v>108737</v>
      </c>
      <c r="D10" s="26" t="s">
        <v>155</v>
      </c>
      <c r="E10" s="27">
        <v>51144</v>
      </c>
      <c r="F10" s="28">
        <v>57593</v>
      </c>
      <c r="G10" s="29">
        <v>2.8749145964854748</v>
      </c>
      <c r="H10" s="26" t="s">
        <v>155</v>
      </c>
      <c r="I10" s="30">
        <v>139.29390364193023</v>
      </c>
      <c r="J10" s="31" t="s">
        <v>155</v>
      </c>
      <c r="K10" s="32">
        <v>113177</v>
      </c>
      <c r="L10" s="27">
        <v>53327</v>
      </c>
      <c r="M10" s="33">
        <v>59850</v>
      </c>
      <c r="N10" s="34">
        <v>116686</v>
      </c>
      <c r="O10" s="34">
        <v>119604</v>
      </c>
      <c r="P10" s="34">
        <v>121502</v>
      </c>
      <c r="Q10" s="34">
        <v>122939</v>
      </c>
      <c r="R10" s="692">
        <v>-3.9230585719713384</v>
      </c>
      <c r="S10" s="31" t="s">
        <v>155</v>
      </c>
      <c r="T10" s="693">
        <v>-3.0072159470716286</v>
      </c>
      <c r="U10" s="694">
        <v>-2.4397177351928034</v>
      </c>
      <c r="V10" s="694">
        <v>-1.5621142038814151</v>
      </c>
      <c r="W10" s="695">
        <v>-1.1688723675969404</v>
      </c>
    </row>
    <row r="11" spans="1:23" ht="20.100000000000001" customHeight="1">
      <c r="A11" s="691" t="s">
        <v>396</v>
      </c>
      <c r="B11" s="24">
        <v>88553</v>
      </c>
      <c r="C11" s="25">
        <v>240101</v>
      </c>
      <c r="D11" s="26" t="s">
        <v>155</v>
      </c>
      <c r="E11" s="27">
        <v>113504</v>
      </c>
      <c r="F11" s="28">
        <v>126597</v>
      </c>
      <c r="G11" s="29">
        <v>2.6445244809894328</v>
      </c>
      <c r="H11" s="26" t="s">
        <v>155</v>
      </c>
      <c r="I11" s="30">
        <v>198.76239672842263</v>
      </c>
      <c r="J11" s="31" t="s">
        <v>155</v>
      </c>
      <c r="K11" s="32">
        <v>246366</v>
      </c>
      <c r="L11" s="27">
        <v>116838</v>
      </c>
      <c r="M11" s="33">
        <v>129528</v>
      </c>
      <c r="N11" s="34">
        <v>247218</v>
      </c>
      <c r="O11" s="34">
        <v>246217</v>
      </c>
      <c r="P11" s="34">
        <v>245406</v>
      </c>
      <c r="Q11" s="34">
        <v>247209</v>
      </c>
      <c r="R11" s="692">
        <v>-2.5429645324436034</v>
      </c>
      <c r="S11" s="31" t="s">
        <v>155</v>
      </c>
      <c r="T11" s="693">
        <v>-0.34463509938597037</v>
      </c>
      <c r="U11" s="694">
        <v>0.40655194401686412</v>
      </c>
      <c r="V11" s="694">
        <v>0.33047276757700583</v>
      </c>
      <c r="W11" s="695">
        <v>-0.72934237831147053</v>
      </c>
    </row>
    <row r="12" spans="1:23" ht="6.75" customHeight="1">
      <c r="A12" s="691"/>
      <c r="B12" s="24"/>
      <c r="C12" s="25"/>
      <c r="D12" s="36"/>
      <c r="E12" s="27"/>
      <c r="F12" s="28"/>
      <c r="G12" s="37"/>
      <c r="H12" s="36"/>
      <c r="I12" s="30"/>
      <c r="J12" s="38"/>
      <c r="K12" s="32"/>
      <c r="L12" s="27"/>
      <c r="M12" s="33"/>
      <c r="N12" s="34"/>
      <c r="O12" s="39"/>
      <c r="P12" s="39"/>
      <c r="Q12" s="39"/>
      <c r="R12" s="692"/>
      <c r="S12" s="696"/>
      <c r="T12" s="693"/>
      <c r="U12" s="694"/>
      <c r="V12" s="694"/>
      <c r="W12" s="695"/>
    </row>
    <row r="13" spans="1:23" ht="20.100000000000001" customHeight="1">
      <c r="A13" s="697" t="s">
        <v>362</v>
      </c>
      <c r="B13" s="24">
        <v>73288</v>
      </c>
      <c r="C13" s="25">
        <v>197449</v>
      </c>
      <c r="D13" s="40" t="s">
        <v>156</v>
      </c>
      <c r="E13" s="27">
        <v>95959</v>
      </c>
      <c r="F13" s="28">
        <v>101490</v>
      </c>
      <c r="G13" s="29">
        <v>2.6263984245000001</v>
      </c>
      <c r="H13" s="41" t="s">
        <v>191</v>
      </c>
      <c r="I13" s="30">
        <v>257.89999999999998</v>
      </c>
      <c r="J13" s="42" t="s">
        <v>165</v>
      </c>
      <c r="K13" s="32">
        <v>201740</v>
      </c>
      <c r="L13" s="27">
        <v>98333</v>
      </c>
      <c r="M13" s="33">
        <v>103407</v>
      </c>
      <c r="N13" s="34">
        <v>200744</v>
      </c>
      <c r="O13" s="35">
        <v>197959</v>
      </c>
      <c r="P13" s="35">
        <v>195707</v>
      </c>
      <c r="Q13" s="35">
        <v>190836</v>
      </c>
      <c r="R13" s="692">
        <v>-2.1269951422623223</v>
      </c>
      <c r="S13" s="42" t="s">
        <v>333</v>
      </c>
      <c r="T13" s="693">
        <v>0.49615430598175525</v>
      </c>
      <c r="U13" s="694">
        <v>1.4068569754343008</v>
      </c>
      <c r="V13" s="694">
        <v>1.150699770575403</v>
      </c>
      <c r="W13" s="695">
        <v>2.5524534154981238</v>
      </c>
    </row>
    <row r="14" spans="1:23" ht="20.100000000000001" customHeight="1">
      <c r="A14" s="697" t="s">
        <v>49</v>
      </c>
      <c r="B14" s="24">
        <v>57610</v>
      </c>
      <c r="C14" s="25">
        <v>148271</v>
      </c>
      <c r="D14" s="40" t="s">
        <v>136</v>
      </c>
      <c r="E14" s="27">
        <v>70133</v>
      </c>
      <c r="F14" s="28">
        <v>78138</v>
      </c>
      <c r="G14" s="29">
        <v>2.5126674787000001</v>
      </c>
      <c r="H14" s="41" t="s">
        <v>207</v>
      </c>
      <c r="I14" s="30">
        <v>1121.5</v>
      </c>
      <c r="J14" s="42" t="s">
        <v>136</v>
      </c>
      <c r="K14" s="32">
        <v>149584</v>
      </c>
      <c r="L14" s="27">
        <v>71053</v>
      </c>
      <c r="M14" s="33">
        <v>78531</v>
      </c>
      <c r="N14" s="34">
        <v>147837</v>
      </c>
      <c r="O14" s="35">
        <v>143856</v>
      </c>
      <c r="P14" s="35">
        <v>140503</v>
      </c>
      <c r="Q14" s="35">
        <v>140615</v>
      </c>
      <c r="R14" s="692">
        <v>-0.87776767568723546</v>
      </c>
      <c r="S14" s="698" t="s">
        <v>136</v>
      </c>
      <c r="T14" s="693">
        <v>1.1817068798744668</v>
      </c>
      <c r="U14" s="694">
        <v>2.7673506840173445</v>
      </c>
      <c r="V14" s="694">
        <v>2.3864259126139764</v>
      </c>
      <c r="W14" s="695">
        <v>-7.9650108452156143E-2</v>
      </c>
    </row>
    <row r="15" spans="1:23" ht="20.100000000000001" customHeight="1">
      <c r="A15" s="697" t="s">
        <v>79</v>
      </c>
      <c r="B15" s="24">
        <v>18266</v>
      </c>
      <c r="C15" s="25">
        <v>50720</v>
      </c>
      <c r="D15" s="40" t="s">
        <v>333</v>
      </c>
      <c r="E15" s="27">
        <v>23732</v>
      </c>
      <c r="F15" s="28">
        <v>26988</v>
      </c>
      <c r="G15" s="29">
        <v>2.6566589683999999</v>
      </c>
      <c r="H15" s="41" t="s">
        <v>363</v>
      </c>
      <c r="I15" s="30">
        <v>186.4</v>
      </c>
      <c r="J15" s="42" t="s">
        <v>201</v>
      </c>
      <c r="K15" s="32">
        <v>52592</v>
      </c>
      <c r="L15" s="27">
        <v>24635</v>
      </c>
      <c r="M15" s="33">
        <v>27957</v>
      </c>
      <c r="N15" s="34">
        <v>54027</v>
      </c>
      <c r="O15" s="35">
        <v>55669</v>
      </c>
      <c r="P15" s="35">
        <v>56602</v>
      </c>
      <c r="Q15" s="35">
        <v>57306</v>
      </c>
      <c r="R15" s="692">
        <v>-3.5594767264983229</v>
      </c>
      <c r="S15" s="698" t="s">
        <v>287</v>
      </c>
      <c r="T15" s="693">
        <v>-2.6560793677235406</v>
      </c>
      <c r="U15" s="694">
        <v>-2.9495769638398395</v>
      </c>
      <c r="V15" s="694">
        <v>-1.6483516483516536</v>
      </c>
      <c r="W15" s="695">
        <v>-1.2284926534743335</v>
      </c>
    </row>
    <row r="16" spans="1:23" ht="20.100000000000001" customHeight="1">
      <c r="A16" s="697" t="s">
        <v>143</v>
      </c>
      <c r="B16" s="24">
        <v>12870</v>
      </c>
      <c r="C16" s="25">
        <v>35259</v>
      </c>
      <c r="D16" s="40" t="s">
        <v>55</v>
      </c>
      <c r="E16" s="27">
        <v>16906</v>
      </c>
      <c r="F16" s="28">
        <v>18353</v>
      </c>
      <c r="G16" s="29">
        <v>2.6690080386999999</v>
      </c>
      <c r="H16" s="43" t="s">
        <v>134</v>
      </c>
      <c r="I16" s="44">
        <v>1224.7</v>
      </c>
      <c r="J16" s="42" t="s">
        <v>156</v>
      </c>
      <c r="K16" s="32">
        <v>36459</v>
      </c>
      <c r="L16" s="27">
        <v>17535</v>
      </c>
      <c r="M16" s="33">
        <v>18924</v>
      </c>
      <c r="N16" s="34">
        <v>36843</v>
      </c>
      <c r="O16" s="35">
        <v>37365</v>
      </c>
      <c r="P16" s="35">
        <v>37282</v>
      </c>
      <c r="Q16" s="35">
        <v>37351</v>
      </c>
      <c r="R16" s="692">
        <v>-3.2913683864066456</v>
      </c>
      <c r="S16" s="698" t="s">
        <v>165</v>
      </c>
      <c r="T16" s="693">
        <v>-1.0422604022473747</v>
      </c>
      <c r="U16" s="694">
        <v>-1.3970293054997973</v>
      </c>
      <c r="V16" s="694">
        <v>0.22262754144091179</v>
      </c>
      <c r="W16" s="695">
        <v>-0.18473400979893695</v>
      </c>
    </row>
    <row r="17" spans="1:23" ht="6.75" customHeight="1">
      <c r="A17" s="697"/>
      <c r="B17" s="24"/>
      <c r="C17" s="25"/>
      <c r="D17" s="40"/>
      <c r="E17" s="27"/>
      <c r="F17" s="28"/>
      <c r="G17" s="29"/>
      <c r="H17" s="41"/>
      <c r="I17" s="44"/>
      <c r="J17" s="42"/>
      <c r="K17" s="32"/>
      <c r="L17" s="27"/>
      <c r="M17" s="33"/>
      <c r="N17" s="34"/>
      <c r="O17" s="35"/>
      <c r="P17" s="35"/>
      <c r="Q17" s="35"/>
      <c r="R17" s="692"/>
      <c r="S17" s="698"/>
      <c r="T17" s="693"/>
      <c r="U17" s="694"/>
      <c r="V17" s="694"/>
      <c r="W17" s="695"/>
    </row>
    <row r="18" spans="1:23" ht="20.100000000000001" customHeight="1">
      <c r="A18" s="697" t="s">
        <v>300</v>
      </c>
      <c r="B18" s="24">
        <v>3982</v>
      </c>
      <c r="C18" s="25">
        <v>12362</v>
      </c>
      <c r="D18" s="40" t="s">
        <v>139</v>
      </c>
      <c r="E18" s="27">
        <v>5824</v>
      </c>
      <c r="F18" s="28">
        <v>6538</v>
      </c>
      <c r="G18" s="29">
        <v>3.0470677070000001</v>
      </c>
      <c r="H18" s="43" t="s">
        <v>139</v>
      </c>
      <c r="I18" s="44">
        <v>101</v>
      </c>
      <c r="J18" s="42" t="s">
        <v>139</v>
      </c>
      <c r="K18" s="32">
        <v>13270</v>
      </c>
      <c r="L18" s="27">
        <v>6300</v>
      </c>
      <c r="M18" s="33">
        <v>6970</v>
      </c>
      <c r="N18" s="34">
        <v>14015</v>
      </c>
      <c r="O18" s="35">
        <v>14713</v>
      </c>
      <c r="P18" s="35">
        <v>15342</v>
      </c>
      <c r="Q18" s="35">
        <v>15944</v>
      </c>
      <c r="R18" s="692">
        <v>-6.8425018839487599</v>
      </c>
      <c r="S18" s="698" t="s">
        <v>26</v>
      </c>
      <c r="T18" s="693">
        <v>-5.3157331430610082</v>
      </c>
      <c r="U18" s="694">
        <v>-4.7441038537347939</v>
      </c>
      <c r="V18" s="694">
        <v>-4.099856602789731</v>
      </c>
      <c r="W18" s="695">
        <v>-3.7757150025087838</v>
      </c>
    </row>
    <row r="19" spans="1:23" ht="7.5" customHeight="1">
      <c r="A19" s="697"/>
      <c r="B19" s="24"/>
      <c r="C19" s="25"/>
      <c r="D19" s="40"/>
      <c r="E19" s="27"/>
      <c r="F19" s="28"/>
      <c r="G19" s="29"/>
      <c r="H19" s="41"/>
      <c r="I19" s="30"/>
      <c r="J19" s="42"/>
      <c r="K19" s="32"/>
      <c r="L19" s="27"/>
      <c r="M19" s="33"/>
      <c r="N19" s="34"/>
      <c r="O19" s="35"/>
      <c r="P19" s="35"/>
      <c r="Q19" s="35"/>
      <c r="R19" s="692"/>
      <c r="S19" s="698"/>
      <c r="T19" s="693"/>
      <c r="U19" s="694"/>
      <c r="V19" s="694"/>
      <c r="W19" s="695"/>
    </row>
    <row r="20" spans="1:23" ht="20.100000000000001" customHeight="1">
      <c r="A20" s="697" t="s">
        <v>225</v>
      </c>
      <c r="B20" s="24">
        <v>1405</v>
      </c>
      <c r="C20" s="25">
        <v>3873</v>
      </c>
      <c r="D20" s="40" t="s">
        <v>343</v>
      </c>
      <c r="E20" s="27">
        <v>1828</v>
      </c>
      <c r="F20" s="28">
        <v>2045</v>
      </c>
      <c r="G20" s="29">
        <v>2.7013542409000002</v>
      </c>
      <c r="H20" s="41" t="s">
        <v>26</v>
      </c>
      <c r="I20" s="30">
        <v>19.399999999999999</v>
      </c>
      <c r="J20" s="42" t="s">
        <v>175</v>
      </c>
      <c r="K20" s="32">
        <v>4378</v>
      </c>
      <c r="L20" s="27">
        <v>2061</v>
      </c>
      <c r="M20" s="33">
        <v>2317</v>
      </c>
      <c r="N20" s="34">
        <v>4998</v>
      </c>
      <c r="O20" s="35">
        <v>5548</v>
      </c>
      <c r="P20" s="35">
        <v>6004</v>
      </c>
      <c r="Q20" s="35">
        <v>6337</v>
      </c>
      <c r="R20" s="692">
        <v>-11.534947464595701</v>
      </c>
      <c r="S20" s="698" t="s">
        <v>207</v>
      </c>
      <c r="T20" s="693">
        <v>-12.404961984793916</v>
      </c>
      <c r="U20" s="694">
        <v>-9.91348233597693</v>
      </c>
      <c r="V20" s="694">
        <v>-7.5949367088607556</v>
      </c>
      <c r="W20" s="695">
        <v>-5.2548524538425063</v>
      </c>
    </row>
    <row r="21" spans="1:23" ht="20.100000000000001" customHeight="1">
      <c r="A21" s="697" t="s">
        <v>98</v>
      </c>
      <c r="B21" s="24">
        <v>2569</v>
      </c>
      <c r="C21" s="25">
        <v>7718</v>
      </c>
      <c r="D21" s="40" t="s">
        <v>26</v>
      </c>
      <c r="E21" s="27">
        <v>3626</v>
      </c>
      <c r="F21" s="28">
        <v>4092</v>
      </c>
      <c r="G21" s="29">
        <v>2.9781931464000002</v>
      </c>
      <c r="H21" s="41" t="s">
        <v>61</v>
      </c>
      <c r="I21" s="30">
        <v>34.4</v>
      </c>
      <c r="J21" s="42" t="s">
        <v>134</v>
      </c>
      <c r="K21" s="32">
        <v>8647</v>
      </c>
      <c r="L21" s="27">
        <v>4091</v>
      </c>
      <c r="M21" s="33">
        <v>4556</v>
      </c>
      <c r="N21" s="34">
        <v>9383</v>
      </c>
      <c r="O21" s="35">
        <v>10082</v>
      </c>
      <c r="P21" s="35">
        <v>10670</v>
      </c>
      <c r="Q21" s="35">
        <v>11199</v>
      </c>
      <c r="R21" s="692">
        <v>-10.743610500751711</v>
      </c>
      <c r="S21" s="42" t="s">
        <v>175</v>
      </c>
      <c r="T21" s="693">
        <v>-7.8439731429180481</v>
      </c>
      <c r="U21" s="694">
        <v>-6.9331481848839527</v>
      </c>
      <c r="V21" s="694">
        <v>-5.5107778819118991</v>
      </c>
      <c r="W21" s="695">
        <v>-4.7236360389320442</v>
      </c>
    </row>
    <row r="22" spans="1:23" ht="20.100000000000001" customHeight="1">
      <c r="A22" s="697" t="s">
        <v>168</v>
      </c>
      <c r="B22" s="24">
        <v>5454</v>
      </c>
      <c r="C22" s="25">
        <v>18427</v>
      </c>
      <c r="D22" s="40" t="s">
        <v>287</v>
      </c>
      <c r="E22" s="27">
        <v>8816</v>
      </c>
      <c r="F22" s="28">
        <v>9611</v>
      </c>
      <c r="G22" s="29">
        <v>3.3425688073000002</v>
      </c>
      <c r="H22" s="41" t="s">
        <v>156</v>
      </c>
      <c r="I22" s="30">
        <v>89.1</v>
      </c>
      <c r="J22" s="42" t="s">
        <v>171</v>
      </c>
      <c r="K22" s="32">
        <v>19434</v>
      </c>
      <c r="L22" s="27">
        <v>9240</v>
      </c>
      <c r="M22" s="33">
        <v>10194</v>
      </c>
      <c r="N22" s="34">
        <v>20245</v>
      </c>
      <c r="O22" s="35">
        <v>20806</v>
      </c>
      <c r="P22" s="35">
        <v>21091</v>
      </c>
      <c r="Q22" s="35">
        <v>21560</v>
      </c>
      <c r="R22" s="692">
        <v>-5.1816404239991787</v>
      </c>
      <c r="S22" s="698" t="s">
        <v>139</v>
      </c>
      <c r="T22" s="693">
        <v>-4.0059273894788809</v>
      </c>
      <c r="U22" s="694">
        <v>-2.6963375949245361</v>
      </c>
      <c r="V22" s="694">
        <v>-1.3512872789341435</v>
      </c>
      <c r="W22" s="695">
        <v>-2.1753246753246747</v>
      </c>
    </row>
    <row r="23" spans="1:23" ht="7.5" customHeight="1">
      <c r="A23" s="697"/>
      <c r="B23" s="24"/>
      <c r="C23" s="25"/>
      <c r="D23" s="40"/>
      <c r="E23" s="27"/>
      <c r="F23" s="28"/>
      <c r="G23" s="29"/>
      <c r="H23" s="41"/>
      <c r="I23" s="30"/>
      <c r="J23" s="42"/>
      <c r="K23" s="32"/>
      <c r="L23" s="27"/>
      <c r="M23" s="33"/>
      <c r="N23" s="34"/>
      <c r="O23" s="35"/>
      <c r="P23" s="35"/>
      <c r="Q23" s="35"/>
      <c r="R23" s="692"/>
      <c r="S23" s="698"/>
      <c r="T23" s="693"/>
      <c r="U23" s="694"/>
      <c r="V23" s="694"/>
      <c r="W23" s="695"/>
    </row>
    <row r="24" spans="1:23" ht="20.100000000000001" customHeight="1">
      <c r="A24" s="697" t="s">
        <v>54</v>
      </c>
      <c r="B24" s="699">
        <v>2385</v>
      </c>
      <c r="C24" s="25">
        <v>7015</v>
      </c>
      <c r="D24" s="40" t="s">
        <v>134</v>
      </c>
      <c r="E24" s="27">
        <v>3310</v>
      </c>
      <c r="F24" s="28">
        <v>3705</v>
      </c>
      <c r="G24" s="29">
        <v>2.8851976450999999</v>
      </c>
      <c r="H24" s="41" t="s">
        <v>171</v>
      </c>
      <c r="I24" s="30">
        <v>30</v>
      </c>
      <c r="J24" s="42" t="s">
        <v>363</v>
      </c>
      <c r="K24" s="32">
        <v>7509</v>
      </c>
      <c r="L24" s="27">
        <v>3547</v>
      </c>
      <c r="M24" s="33">
        <v>3962</v>
      </c>
      <c r="N24" s="34">
        <v>7921</v>
      </c>
      <c r="O24" s="35">
        <v>8356</v>
      </c>
      <c r="P24" s="35">
        <v>8700</v>
      </c>
      <c r="Q24" s="35">
        <v>8880</v>
      </c>
      <c r="R24" s="692">
        <v>-6.5787721400985433</v>
      </c>
      <c r="S24" s="698" t="s">
        <v>171</v>
      </c>
      <c r="T24" s="693">
        <v>-5.2013634642090629</v>
      </c>
      <c r="U24" s="694">
        <v>-5.205840114887506</v>
      </c>
      <c r="V24" s="694">
        <v>-3.9540229885057454</v>
      </c>
      <c r="W24" s="695">
        <v>-2.0270270270270285</v>
      </c>
    </row>
    <row r="25" spans="1:23" ht="20.100000000000001" customHeight="1">
      <c r="A25" s="697" t="s">
        <v>30</v>
      </c>
      <c r="B25" s="699">
        <v>5418</v>
      </c>
      <c r="C25" s="25">
        <v>17029</v>
      </c>
      <c r="D25" s="40" t="s">
        <v>178</v>
      </c>
      <c r="E25" s="27">
        <v>8110</v>
      </c>
      <c r="F25" s="28">
        <v>8919</v>
      </c>
      <c r="G25" s="29">
        <v>3.0716136194999999</v>
      </c>
      <c r="H25" s="40" t="s">
        <v>178</v>
      </c>
      <c r="I25" s="30">
        <v>218.5</v>
      </c>
      <c r="J25" s="42" t="s">
        <v>287</v>
      </c>
      <c r="K25" s="32">
        <v>17525</v>
      </c>
      <c r="L25" s="27">
        <v>8333</v>
      </c>
      <c r="M25" s="33">
        <v>9192</v>
      </c>
      <c r="N25" s="34">
        <v>17381</v>
      </c>
      <c r="O25" s="35">
        <v>17167</v>
      </c>
      <c r="P25" s="35">
        <v>17309</v>
      </c>
      <c r="Q25" s="35">
        <v>17498</v>
      </c>
      <c r="R25" s="692">
        <v>-2.8302425106989992</v>
      </c>
      <c r="S25" s="42" t="s">
        <v>55</v>
      </c>
      <c r="T25" s="693">
        <v>0.82849088084691047</v>
      </c>
      <c r="U25" s="694">
        <v>1.2465777363546371</v>
      </c>
      <c r="V25" s="694">
        <v>-0.82038245999190851</v>
      </c>
      <c r="W25" s="695">
        <v>-1.0801234426791595</v>
      </c>
    </row>
    <row r="26" spans="1:23" ht="20.100000000000001" customHeight="1">
      <c r="A26" s="697" t="s">
        <v>19</v>
      </c>
      <c r="B26" s="699">
        <v>5834</v>
      </c>
      <c r="C26" s="25">
        <v>18531</v>
      </c>
      <c r="D26" s="40" t="s">
        <v>165</v>
      </c>
      <c r="E26" s="27">
        <v>8683</v>
      </c>
      <c r="F26" s="28">
        <v>9848</v>
      </c>
      <c r="G26" s="29">
        <v>3.1267387944</v>
      </c>
      <c r="H26" s="40" t="s">
        <v>165</v>
      </c>
      <c r="I26" s="30">
        <v>132.4</v>
      </c>
      <c r="J26" s="42" t="s">
        <v>178</v>
      </c>
      <c r="K26" s="32">
        <v>19499</v>
      </c>
      <c r="L26" s="27">
        <v>9183</v>
      </c>
      <c r="M26" s="33">
        <v>10316</v>
      </c>
      <c r="N26" s="34">
        <v>20442</v>
      </c>
      <c r="O26" s="35">
        <v>21184</v>
      </c>
      <c r="P26" s="35">
        <v>21736</v>
      </c>
      <c r="Q26" s="35">
        <v>22326</v>
      </c>
      <c r="R26" s="692">
        <v>-4.9643571465203369</v>
      </c>
      <c r="S26" s="45" t="s">
        <v>158</v>
      </c>
      <c r="T26" s="693">
        <v>-4.6130515605126714</v>
      </c>
      <c r="U26" s="694">
        <v>-3.5026435045317217</v>
      </c>
      <c r="V26" s="694">
        <v>-2.539565697460433</v>
      </c>
      <c r="W26" s="695">
        <v>-2.6426587834811444</v>
      </c>
    </row>
    <row r="27" spans="1:23" ht="20.100000000000001" customHeight="1">
      <c r="A27" s="697" t="s">
        <v>8</v>
      </c>
      <c r="B27" s="699">
        <v>4810</v>
      </c>
      <c r="C27" s="25">
        <v>15442</v>
      </c>
      <c r="D27" s="40" t="s">
        <v>158</v>
      </c>
      <c r="E27" s="27">
        <v>7309</v>
      </c>
      <c r="F27" s="28">
        <v>8133</v>
      </c>
      <c r="G27" s="29">
        <v>3.1697916667000001</v>
      </c>
      <c r="H27" s="41" t="s">
        <v>55</v>
      </c>
      <c r="I27" s="30">
        <v>270.2</v>
      </c>
      <c r="J27" s="42" t="s">
        <v>55</v>
      </c>
      <c r="K27" s="32">
        <v>16052</v>
      </c>
      <c r="L27" s="27">
        <v>7629</v>
      </c>
      <c r="M27" s="33">
        <v>8423</v>
      </c>
      <c r="N27" s="34">
        <v>16915</v>
      </c>
      <c r="O27" s="35">
        <v>17228</v>
      </c>
      <c r="P27" s="35">
        <v>17155</v>
      </c>
      <c r="Q27" s="35">
        <v>16929</v>
      </c>
      <c r="R27" s="692">
        <v>-3.800149514079243</v>
      </c>
      <c r="S27" s="42" t="s">
        <v>201</v>
      </c>
      <c r="T27" s="693">
        <v>-5.1019804906887405</v>
      </c>
      <c r="U27" s="694">
        <v>-1.8168098444392822</v>
      </c>
      <c r="V27" s="694">
        <v>0.42553191489360653</v>
      </c>
      <c r="W27" s="695">
        <v>1.3349872998995815</v>
      </c>
    </row>
    <row r="28" spans="1:23" ht="7.5" customHeight="1">
      <c r="A28" s="697"/>
      <c r="B28" s="24"/>
      <c r="C28" s="25"/>
      <c r="D28" s="40"/>
      <c r="E28" s="27"/>
      <c r="F28" s="28"/>
      <c r="G28" s="29"/>
      <c r="H28" s="41"/>
      <c r="I28" s="30"/>
      <c r="J28" s="42"/>
      <c r="K28" s="32"/>
      <c r="L28" s="27"/>
      <c r="M28" s="33"/>
      <c r="N28" s="34"/>
      <c r="O28" s="35"/>
      <c r="P28" s="35"/>
      <c r="Q28" s="35"/>
      <c r="R28" s="692"/>
      <c r="S28" s="698"/>
      <c r="T28" s="693"/>
      <c r="U28" s="694"/>
      <c r="V28" s="694"/>
      <c r="W28" s="695"/>
    </row>
    <row r="29" spans="1:23" ht="20.100000000000001" customHeight="1">
      <c r="A29" s="697" t="s">
        <v>324</v>
      </c>
      <c r="B29" s="24">
        <v>1070</v>
      </c>
      <c r="C29" s="25">
        <v>3339</v>
      </c>
      <c r="D29" s="40" t="s">
        <v>207</v>
      </c>
      <c r="E29" s="27">
        <v>1554</v>
      </c>
      <c r="F29" s="28">
        <v>1785</v>
      </c>
      <c r="G29" s="29">
        <v>3.0889513109000002</v>
      </c>
      <c r="H29" s="40" t="s">
        <v>201</v>
      </c>
      <c r="I29" s="30">
        <v>802.6</v>
      </c>
      <c r="J29" s="42" t="s">
        <v>333</v>
      </c>
      <c r="K29" s="32">
        <v>3073</v>
      </c>
      <c r="L29" s="27">
        <v>1407</v>
      </c>
      <c r="M29" s="33">
        <v>1666</v>
      </c>
      <c r="N29" s="34">
        <v>2971</v>
      </c>
      <c r="O29" s="35">
        <v>2760</v>
      </c>
      <c r="P29" s="35">
        <v>2830</v>
      </c>
      <c r="Q29" s="35">
        <v>2799</v>
      </c>
      <c r="R29" s="692">
        <v>8.6560364464692405</v>
      </c>
      <c r="S29" s="698" t="s">
        <v>156</v>
      </c>
      <c r="T29" s="693">
        <v>3.4331874789633066</v>
      </c>
      <c r="U29" s="694">
        <v>7.6449275362318936</v>
      </c>
      <c r="V29" s="694">
        <v>-2.4734982332155431</v>
      </c>
      <c r="W29" s="695">
        <v>1.1075384065737826</v>
      </c>
    </row>
    <row r="30" spans="1:23" ht="20.100000000000001" customHeight="1">
      <c r="A30" s="697" t="s">
        <v>226</v>
      </c>
      <c r="B30" s="24">
        <v>5338</v>
      </c>
      <c r="C30" s="25">
        <v>17491</v>
      </c>
      <c r="D30" s="40" t="s">
        <v>201</v>
      </c>
      <c r="E30" s="27">
        <v>8265</v>
      </c>
      <c r="F30" s="28">
        <v>9226</v>
      </c>
      <c r="G30" s="29">
        <v>3.2019574627999998</v>
      </c>
      <c r="H30" s="41" t="s">
        <v>136</v>
      </c>
      <c r="I30" s="30">
        <v>92.2</v>
      </c>
      <c r="J30" s="42" t="s">
        <v>61</v>
      </c>
      <c r="K30" s="32">
        <v>18897</v>
      </c>
      <c r="L30" s="27">
        <v>8920</v>
      </c>
      <c r="M30" s="33">
        <v>9977</v>
      </c>
      <c r="N30" s="34">
        <v>19561</v>
      </c>
      <c r="O30" s="35">
        <v>20563</v>
      </c>
      <c r="P30" s="35">
        <v>21508</v>
      </c>
      <c r="Q30" s="35">
        <v>22225</v>
      </c>
      <c r="R30" s="692">
        <v>-7.4403344446208441</v>
      </c>
      <c r="S30" s="42" t="s">
        <v>363</v>
      </c>
      <c r="T30" s="693">
        <v>-3.3945094831552614</v>
      </c>
      <c r="U30" s="694">
        <v>-4.8728298400038899</v>
      </c>
      <c r="V30" s="694">
        <v>-4.3937139668960405</v>
      </c>
      <c r="W30" s="695">
        <v>-3.2260967379077576</v>
      </c>
    </row>
    <row r="31" spans="1:23" ht="20.100000000000001" customHeight="1">
      <c r="A31" s="697" t="s">
        <v>386</v>
      </c>
      <c r="B31" s="24">
        <v>3511</v>
      </c>
      <c r="C31" s="25">
        <v>11536</v>
      </c>
      <c r="D31" s="40" t="s">
        <v>171</v>
      </c>
      <c r="E31" s="27">
        <v>5407</v>
      </c>
      <c r="F31" s="28">
        <v>6129</v>
      </c>
      <c r="G31" s="29">
        <v>3.1964591661999999</v>
      </c>
      <c r="H31" s="41" t="s">
        <v>333</v>
      </c>
      <c r="I31" s="30">
        <v>101.2</v>
      </c>
      <c r="J31" s="45" t="s">
        <v>158</v>
      </c>
      <c r="K31" s="32">
        <v>12070</v>
      </c>
      <c r="L31" s="27">
        <v>5676</v>
      </c>
      <c r="M31" s="33">
        <v>6394</v>
      </c>
      <c r="N31" s="34">
        <v>12210</v>
      </c>
      <c r="O31" s="35">
        <v>12345</v>
      </c>
      <c r="P31" s="35">
        <v>12774</v>
      </c>
      <c r="Q31" s="35">
        <v>12854</v>
      </c>
      <c r="R31" s="692">
        <v>-4.4241922120961004</v>
      </c>
      <c r="S31" s="42" t="s">
        <v>178</v>
      </c>
      <c r="T31" s="693">
        <v>-1.146601146601145</v>
      </c>
      <c r="U31" s="694">
        <v>-1.0935601458080146</v>
      </c>
      <c r="V31" s="694">
        <v>-3.3583842179427004</v>
      </c>
      <c r="W31" s="695">
        <v>-0.62237435817644737</v>
      </c>
    </row>
    <row r="32" spans="1:23" ht="20.100000000000001" customHeight="1">
      <c r="A32" s="697" t="s">
        <v>95</v>
      </c>
      <c r="B32" s="24">
        <v>3610</v>
      </c>
      <c r="C32" s="25">
        <v>11621</v>
      </c>
      <c r="D32" s="40" t="s">
        <v>61</v>
      </c>
      <c r="E32" s="27">
        <v>5457</v>
      </c>
      <c r="F32" s="28">
        <v>6164</v>
      </c>
      <c r="G32" s="29">
        <v>3.102137108</v>
      </c>
      <c r="H32" s="43" t="s">
        <v>287</v>
      </c>
      <c r="I32" s="30">
        <v>83.3</v>
      </c>
      <c r="J32" s="42" t="s">
        <v>26</v>
      </c>
      <c r="K32" s="32">
        <v>12343</v>
      </c>
      <c r="L32" s="27">
        <v>5793</v>
      </c>
      <c r="M32" s="33">
        <v>6550</v>
      </c>
      <c r="N32" s="34">
        <v>12663</v>
      </c>
      <c r="O32" s="35">
        <v>12709</v>
      </c>
      <c r="P32" s="35">
        <v>12630</v>
      </c>
      <c r="Q32" s="35">
        <v>12346</v>
      </c>
      <c r="R32" s="692">
        <v>-5.8494693348456579</v>
      </c>
      <c r="S32" s="42" t="s">
        <v>61</v>
      </c>
      <c r="T32" s="693">
        <v>-2.5270473031667073</v>
      </c>
      <c r="U32" s="694">
        <v>-0.3619482256668527</v>
      </c>
      <c r="V32" s="694">
        <v>0.62549485352336731</v>
      </c>
      <c r="W32" s="695">
        <v>2.300340191155037</v>
      </c>
    </row>
    <row r="33" spans="1:23" ht="7.5" customHeight="1">
      <c r="A33" s="697"/>
      <c r="B33" s="24"/>
      <c r="C33" s="25"/>
      <c r="D33" s="40"/>
      <c r="E33" s="27"/>
      <c r="F33" s="28"/>
      <c r="G33" s="29"/>
      <c r="H33" s="41"/>
      <c r="I33" s="30"/>
      <c r="J33" s="42"/>
      <c r="K33" s="32"/>
      <c r="L33" s="27"/>
      <c r="M33" s="33"/>
      <c r="N33" s="34"/>
      <c r="O33" s="35"/>
      <c r="P33" s="35"/>
      <c r="Q33" s="35"/>
      <c r="R33" s="692"/>
      <c r="S33" s="698"/>
      <c r="T33" s="693"/>
      <c r="U33" s="694"/>
      <c r="V33" s="694"/>
      <c r="W33" s="695"/>
    </row>
    <row r="34" spans="1:23" ht="19.5" customHeight="1">
      <c r="A34" s="697" t="s">
        <v>53</v>
      </c>
      <c r="B34" s="24">
        <v>2099</v>
      </c>
      <c r="C34" s="25">
        <v>5460</v>
      </c>
      <c r="D34" s="40" t="s">
        <v>363</v>
      </c>
      <c r="E34" s="27">
        <v>2508</v>
      </c>
      <c r="F34" s="28">
        <v>2952</v>
      </c>
      <c r="G34" s="29">
        <v>2.5489260143000001</v>
      </c>
      <c r="H34" s="41" t="s">
        <v>175</v>
      </c>
      <c r="I34" s="30">
        <v>16</v>
      </c>
      <c r="J34" s="42" t="s">
        <v>207</v>
      </c>
      <c r="K34" s="32">
        <v>6112</v>
      </c>
      <c r="L34" s="27">
        <v>2815</v>
      </c>
      <c r="M34" s="33">
        <v>3297</v>
      </c>
      <c r="N34" s="34">
        <v>6696</v>
      </c>
      <c r="O34" s="35">
        <v>7382</v>
      </c>
      <c r="P34" s="35">
        <v>7974</v>
      </c>
      <c r="Q34" s="35">
        <v>8470</v>
      </c>
      <c r="R34" s="692">
        <v>-10.667539267015702</v>
      </c>
      <c r="S34" s="42" t="s">
        <v>191</v>
      </c>
      <c r="T34" s="693">
        <v>-8.7216248506571059</v>
      </c>
      <c r="U34" s="694">
        <v>-9.2928745597399054</v>
      </c>
      <c r="V34" s="694">
        <v>-7.4241284173564122</v>
      </c>
      <c r="W34" s="695">
        <v>-5.8559622195985872</v>
      </c>
    </row>
    <row r="35" spans="1:23" ht="20.100000000000001" customHeight="1">
      <c r="A35" s="697" t="s">
        <v>265</v>
      </c>
      <c r="B35" s="24">
        <v>1371</v>
      </c>
      <c r="C35" s="25">
        <v>3745</v>
      </c>
      <c r="D35" s="40" t="s">
        <v>191</v>
      </c>
      <c r="E35" s="27">
        <v>1716</v>
      </c>
      <c r="F35" s="28">
        <v>2029</v>
      </c>
      <c r="G35" s="29">
        <v>2.6460632818000001</v>
      </c>
      <c r="H35" s="40" t="s">
        <v>343</v>
      </c>
      <c r="I35" s="30">
        <v>27.9</v>
      </c>
      <c r="J35" s="42" t="s">
        <v>343</v>
      </c>
      <c r="K35" s="32">
        <v>4185</v>
      </c>
      <c r="L35" s="27">
        <v>1939</v>
      </c>
      <c r="M35" s="33">
        <v>2246</v>
      </c>
      <c r="N35" s="34">
        <v>4516</v>
      </c>
      <c r="O35" s="35">
        <v>4921</v>
      </c>
      <c r="P35" s="35">
        <v>5377</v>
      </c>
      <c r="Q35" s="35">
        <v>5792</v>
      </c>
      <c r="R35" s="692">
        <v>-10.513739545997613</v>
      </c>
      <c r="S35" s="42" t="s">
        <v>343</v>
      </c>
      <c r="T35" s="693">
        <v>-7.3294951284322396</v>
      </c>
      <c r="U35" s="694">
        <v>-8.2300345458240169</v>
      </c>
      <c r="V35" s="694">
        <v>-8.4805653710247402</v>
      </c>
      <c r="W35" s="695">
        <v>-7.1650552486187795</v>
      </c>
    </row>
    <row r="36" spans="1:23" ht="20.100000000000001" customHeight="1">
      <c r="A36" s="697" t="s">
        <v>29</v>
      </c>
      <c r="B36" s="24">
        <v>1074</v>
      </c>
      <c r="C36" s="25">
        <v>3379</v>
      </c>
      <c r="D36" s="40" t="s">
        <v>175</v>
      </c>
      <c r="E36" s="27">
        <v>1558</v>
      </c>
      <c r="F36" s="28">
        <v>1821</v>
      </c>
      <c r="G36" s="29">
        <v>3.0598130841</v>
      </c>
      <c r="H36" s="40" t="s">
        <v>158</v>
      </c>
      <c r="I36" s="30">
        <v>27.1</v>
      </c>
      <c r="J36" s="42" t="s">
        <v>191</v>
      </c>
      <c r="K36" s="32">
        <v>3643</v>
      </c>
      <c r="L36" s="27">
        <v>1700</v>
      </c>
      <c r="M36" s="33">
        <v>1943</v>
      </c>
      <c r="N36" s="34">
        <v>3921</v>
      </c>
      <c r="O36" s="35">
        <v>4316</v>
      </c>
      <c r="P36" s="35">
        <v>4528</v>
      </c>
      <c r="Q36" s="35">
        <v>4757</v>
      </c>
      <c r="R36" s="692">
        <v>-7.2467746362887775</v>
      </c>
      <c r="S36" s="42" t="s">
        <v>134</v>
      </c>
      <c r="T36" s="693">
        <v>-7.0900280540678429</v>
      </c>
      <c r="U36" s="694">
        <v>-9.1519925857275304</v>
      </c>
      <c r="V36" s="694">
        <v>-4.681978798586572</v>
      </c>
      <c r="W36" s="695">
        <v>-4.8139583771284471</v>
      </c>
    </row>
    <row r="37" spans="1:23" ht="7.5" customHeight="1">
      <c r="A37" s="700"/>
      <c r="B37" s="46"/>
      <c r="C37" s="47"/>
      <c r="D37" s="825"/>
      <c r="E37" s="48"/>
      <c r="F37" s="49"/>
      <c r="G37" s="50"/>
      <c r="H37" s="826"/>
      <c r="I37" s="51"/>
      <c r="J37" s="827"/>
      <c r="K37" s="52"/>
      <c r="L37" s="48"/>
      <c r="M37" s="53"/>
      <c r="N37" s="54"/>
      <c r="O37" s="55"/>
      <c r="P37" s="55"/>
      <c r="Q37" s="55"/>
      <c r="R37" s="701"/>
      <c r="S37" s="828"/>
      <c r="T37" s="702"/>
      <c r="U37" s="703"/>
      <c r="V37" s="703"/>
      <c r="W37" s="704"/>
    </row>
    <row r="38" spans="1:23" ht="6.6" customHeight="1">
      <c r="A38" s="829"/>
      <c r="B38" s="37"/>
      <c r="C38" s="37"/>
      <c r="D38" s="830"/>
      <c r="E38" s="37"/>
      <c r="F38" s="37"/>
      <c r="G38" s="29"/>
      <c r="H38" s="831"/>
      <c r="I38" s="56"/>
      <c r="J38" s="832"/>
      <c r="K38" s="37"/>
      <c r="L38" s="37"/>
      <c r="M38" s="37"/>
      <c r="N38" s="57"/>
      <c r="O38" s="57"/>
      <c r="P38" s="57"/>
      <c r="Q38" s="57"/>
      <c r="R38" s="693"/>
      <c r="S38" s="829"/>
      <c r="T38" s="693"/>
      <c r="U38" s="693"/>
      <c r="V38" s="693"/>
      <c r="W38" s="693"/>
    </row>
    <row r="39" spans="1:23" s="708" customFormat="1">
      <c r="A39" s="705" t="s">
        <v>429</v>
      </c>
      <c r="B39" s="706" t="s">
        <v>393</v>
      </c>
      <c r="C39" s="707"/>
      <c r="E39" s="706"/>
      <c r="F39" s="706"/>
      <c r="G39" s="706"/>
      <c r="H39" s="706"/>
      <c r="I39" s="707"/>
      <c r="J39" s="707"/>
      <c r="K39" s="707"/>
      <c r="L39" s="707"/>
      <c r="M39" s="707"/>
      <c r="N39" s="707"/>
      <c r="O39" s="707"/>
      <c r="P39" s="707"/>
      <c r="Q39" s="707"/>
      <c r="R39" s="707"/>
      <c r="S39" s="707"/>
      <c r="T39" s="707"/>
      <c r="U39" s="707"/>
      <c r="V39" s="707"/>
      <c r="W39" s="709"/>
    </row>
    <row r="40" spans="1:23" s="708" customFormat="1" ht="6.6" customHeight="1">
      <c r="A40" s="710"/>
      <c r="B40" s="707"/>
      <c r="C40" s="707"/>
      <c r="E40" s="706"/>
      <c r="F40" s="706"/>
      <c r="G40" s="706"/>
      <c r="H40" s="706"/>
      <c r="I40" s="707"/>
      <c r="J40" s="707"/>
      <c r="K40" s="707"/>
      <c r="L40" s="707"/>
      <c r="M40" s="707"/>
      <c r="N40" s="707"/>
      <c r="O40" s="707"/>
      <c r="P40" s="707"/>
      <c r="Q40" s="707"/>
      <c r="R40" s="707"/>
      <c r="S40" s="707"/>
      <c r="T40" s="707"/>
      <c r="U40" s="707"/>
      <c r="V40" s="707"/>
      <c r="W40" s="709"/>
    </row>
    <row r="41" spans="1:23" s="711" customFormat="1" ht="12.75" customHeight="1">
      <c r="A41" s="119" t="s">
        <v>430</v>
      </c>
      <c r="B41" s="58" t="s">
        <v>431</v>
      </c>
      <c r="C41" s="706"/>
      <c r="D41" s="706"/>
      <c r="E41" s="706"/>
      <c r="F41" s="706"/>
      <c r="G41" s="706"/>
      <c r="H41" s="706"/>
      <c r="I41" s="706"/>
      <c r="J41" s="706"/>
      <c r="K41" s="706"/>
      <c r="L41" s="706"/>
      <c r="M41" s="706"/>
      <c r="N41" s="706"/>
      <c r="O41" s="706"/>
      <c r="P41" s="706"/>
      <c r="Q41" s="706"/>
      <c r="R41" s="706"/>
      <c r="S41" s="706"/>
      <c r="T41" s="706"/>
      <c r="U41" s="706"/>
      <c r="V41" s="706"/>
      <c r="W41" s="706"/>
    </row>
    <row r="42" spans="1:23" s="711" customFormat="1" ht="12.75" customHeight="1">
      <c r="A42" s="59"/>
      <c r="B42" s="60" t="s">
        <v>432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</row>
    <row r="43" spans="1:23" s="711" customFormat="1" ht="12.75" customHeight="1">
      <c r="A43" s="706"/>
      <c r="B43" s="60" t="s">
        <v>433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706"/>
      <c r="W43" s="61"/>
    </row>
    <row r="44" spans="1:23" s="711" customFormat="1" ht="12.75" customHeight="1">
      <c r="A44" s="706"/>
      <c r="B44" s="60" t="s">
        <v>406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706"/>
      <c r="W44" s="61"/>
    </row>
    <row r="45" spans="1:23" s="711" customFormat="1" ht="12.75" customHeight="1">
      <c r="A45" s="706"/>
      <c r="B45" s="706" t="s">
        <v>434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706"/>
      <c r="W45" s="61"/>
    </row>
    <row r="46" spans="1:23" s="711" customFormat="1" ht="12.75" customHeight="1">
      <c r="A46" s="706"/>
      <c r="B46" s="706" t="s">
        <v>405</v>
      </c>
      <c r="C46" s="706"/>
      <c r="D46" s="706"/>
      <c r="E46" s="706"/>
      <c r="F46" s="706"/>
      <c r="G46" s="706"/>
      <c r="H46" s="706"/>
      <c r="I46" s="706"/>
      <c r="J46" s="706"/>
      <c r="K46" s="706"/>
      <c r="L46" s="706"/>
      <c r="M46" s="706"/>
      <c r="N46" s="706"/>
      <c r="O46" s="706"/>
      <c r="P46" s="706"/>
      <c r="Q46" s="706"/>
      <c r="R46" s="706"/>
      <c r="S46" s="706"/>
      <c r="T46" s="706"/>
      <c r="U46" s="706"/>
      <c r="V46" s="872" t="s">
        <v>199</v>
      </c>
      <c r="W46" s="872"/>
    </row>
    <row r="47" spans="1:23" s="712" customFormat="1" ht="12.75" customHeight="1">
      <c r="A47" s="711"/>
    </row>
    <row r="48" spans="1:23" ht="6.75" customHeight="1"/>
    <row r="49" spans="23:23" ht="14.25">
      <c r="W49" s="713"/>
    </row>
    <row r="50" spans="23:23" ht="14.25">
      <c r="W50" s="713"/>
    </row>
  </sheetData>
  <mergeCells count="22">
    <mergeCell ref="U2:W3"/>
    <mergeCell ref="A4:A6"/>
    <mergeCell ref="B4:J4"/>
    <mergeCell ref="K4:M4"/>
    <mergeCell ref="R4:W4"/>
    <mergeCell ref="B5:B6"/>
    <mergeCell ref="C5:F5"/>
    <mergeCell ref="G5:G6"/>
    <mergeCell ref="H5:H6"/>
    <mergeCell ref="J5:J6"/>
    <mergeCell ref="V46:W46"/>
    <mergeCell ref="K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</mergeCells>
  <phoneticPr fontId="36"/>
  <pageMargins left="0.43307086614173229" right="0.19685039370078741" top="0.6692913385826772" bottom="0.19685039370078741" header="0.51181102362204722" footer="0.51181102362204722"/>
  <pageSetup paperSize="9" scale="74" firstPageNumber="0" orientation="landscape" r:id="rId1"/>
  <headerFooter alignWithMargins="0"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view="pageBreakPreview" zoomScaleNormal="100" zoomScaleSheetLayoutView="100" workbookViewId="0">
      <selection activeCell="U47" sqref="U47"/>
    </sheetView>
  </sheetViews>
  <sheetFormatPr defaultRowHeight="13.5"/>
  <cols>
    <col min="1" max="1" width="4.625" style="65" customWidth="1"/>
    <col min="2" max="2" width="4.875" style="7" customWidth="1"/>
    <col min="3" max="3" width="8.5" style="65" customWidth="1"/>
    <col min="4" max="4" width="6.625" style="65" customWidth="1"/>
    <col min="5" max="5" width="7.75" style="65" bestFit="1" customWidth="1"/>
    <col min="6" max="6" width="7.25" style="65" customWidth="1"/>
    <col min="7" max="8" width="7" style="65" customWidth="1"/>
    <col min="9" max="9" width="6.875" style="65" customWidth="1"/>
    <col min="10" max="10" width="6.625" style="65" customWidth="1"/>
    <col min="11" max="11" width="7.125" style="65" customWidth="1"/>
    <col min="12" max="17" width="6.625" style="65" customWidth="1"/>
    <col min="18" max="18" width="3.5" style="65" customWidth="1"/>
    <col min="19" max="21" width="6.625" style="65" customWidth="1"/>
    <col min="22" max="22" width="9" style="65" customWidth="1"/>
    <col min="23" max="16384" width="9" style="7"/>
  </cols>
  <sheetData>
    <row r="1" spans="1:38" ht="16.5" customHeight="1" thickBot="1">
      <c r="A1" s="167" t="s">
        <v>182</v>
      </c>
      <c r="B1" s="609"/>
      <c r="C1" s="182"/>
      <c r="D1" s="182"/>
      <c r="E1" s="182"/>
      <c r="F1" s="182"/>
      <c r="G1" s="182"/>
      <c r="H1" s="182"/>
      <c r="I1" s="182"/>
      <c r="O1" s="919"/>
      <c r="P1" s="919"/>
      <c r="Q1" s="919"/>
      <c r="R1" s="127"/>
      <c r="S1" s="919" t="s">
        <v>150</v>
      </c>
      <c r="T1" s="919"/>
      <c r="U1" s="919"/>
    </row>
    <row r="2" spans="1:38" ht="14.25" thickBot="1">
      <c r="A2" s="917" t="s">
        <v>52</v>
      </c>
      <c r="B2" s="918"/>
      <c r="C2" s="621" t="s">
        <v>109</v>
      </c>
      <c r="D2" s="141" t="s">
        <v>146</v>
      </c>
      <c r="E2" s="622" t="s">
        <v>331</v>
      </c>
      <c r="F2" s="622" t="s">
        <v>358</v>
      </c>
      <c r="G2" s="622" t="s">
        <v>41</v>
      </c>
      <c r="H2" s="622" t="s">
        <v>125</v>
      </c>
      <c r="I2" s="622" t="s">
        <v>273</v>
      </c>
      <c r="J2" s="622" t="s">
        <v>129</v>
      </c>
      <c r="K2" s="622" t="s">
        <v>351</v>
      </c>
      <c r="L2" s="622" t="s">
        <v>22</v>
      </c>
      <c r="M2" s="622" t="s">
        <v>338</v>
      </c>
      <c r="N2" s="622" t="s">
        <v>198</v>
      </c>
      <c r="O2" s="622" t="s">
        <v>89</v>
      </c>
      <c r="P2" s="142" t="s">
        <v>40</v>
      </c>
      <c r="Q2" s="623" t="s">
        <v>39</v>
      </c>
      <c r="R2" s="9"/>
      <c r="S2" s="624" t="s">
        <v>109</v>
      </c>
      <c r="T2" s="625" t="s">
        <v>40</v>
      </c>
      <c r="U2" s="626" t="s">
        <v>39</v>
      </c>
      <c r="V2" s="7"/>
    </row>
    <row r="3" spans="1:38">
      <c r="A3" s="799" t="s">
        <v>476</v>
      </c>
      <c r="B3" s="800" t="s">
        <v>477</v>
      </c>
      <c r="C3" s="801">
        <f t="shared" ref="C3:C7" si="0">SUM(D3:Q3)</f>
        <v>50860</v>
      </c>
      <c r="D3" s="802">
        <v>2446</v>
      </c>
      <c r="E3" s="803">
        <v>4041</v>
      </c>
      <c r="F3" s="803">
        <v>2296</v>
      </c>
      <c r="G3" s="803">
        <v>3342</v>
      </c>
      <c r="H3" s="803">
        <v>9669</v>
      </c>
      <c r="I3" s="803">
        <v>8785</v>
      </c>
      <c r="J3" s="803" t="s">
        <v>484</v>
      </c>
      <c r="K3" s="803">
        <v>4330</v>
      </c>
      <c r="L3" s="803">
        <v>3153</v>
      </c>
      <c r="M3" s="803">
        <v>4584</v>
      </c>
      <c r="N3" s="803">
        <v>4932</v>
      </c>
      <c r="O3" s="803">
        <v>3084</v>
      </c>
      <c r="P3" s="804" t="s">
        <v>483</v>
      </c>
      <c r="Q3" s="805">
        <v>198</v>
      </c>
      <c r="R3" s="9"/>
      <c r="S3" s="806" t="s">
        <v>506</v>
      </c>
      <c r="T3" s="807" t="s">
        <v>507</v>
      </c>
      <c r="U3" s="808" t="s">
        <v>483</v>
      </c>
      <c r="V3" s="7"/>
    </row>
    <row r="4" spans="1:38">
      <c r="A4" s="670"/>
      <c r="B4" s="638" t="s">
        <v>478</v>
      </c>
      <c r="C4" s="671">
        <f t="shared" si="0"/>
        <v>50785</v>
      </c>
      <c r="D4" s="672">
        <v>2072</v>
      </c>
      <c r="E4" s="673">
        <v>5191</v>
      </c>
      <c r="F4" s="673">
        <v>2101</v>
      </c>
      <c r="G4" s="673">
        <v>3859</v>
      </c>
      <c r="H4" s="673">
        <v>9326</v>
      </c>
      <c r="I4" s="673">
        <v>8701</v>
      </c>
      <c r="J4" s="673">
        <v>1553</v>
      </c>
      <c r="K4" s="673">
        <v>3711</v>
      </c>
      <c r="L4" s="673">
        <v>2693</v>
      </c>
      <c r="M4" s="673">
        <v>3805</v>
      </c>
      <c r="N4" s="673">
        <v>4952</v>
      </c>
      <c r="O4" s="673">
        <v>2676</v>
      </c>
      <c r="P4" s="674" t="s">
        <v>485</v>
      </c>
      <c r="Q4" s="675">
        <v>145</v>
      </c>
      <c r="R4" s="9"/>
      <c r="S4" s="809" t="s">
        <v>506</v>
      </c>
      <c r="T4" s="635" t="s">
        <v>508</v>
      </c>
      <c r="U4" s="636" t="s">
        <v>483</v>
      </c>
      <c r="V4" s="7"/>
    </row>
    <row r="5" spans="1:38">
      <c r="A5" s="670"/>
      <c r="B5" s="638" t="s">
        <v>479</v>
      </c>
      <c r="C5" s="671">
        <f t="shared" si="0"/>
        <v>51023</v>
      </c>
      <c r="D5" s="672">
        <v>2312</v>
      </c>
      <c r="E5" s="673">
        <v>6204</v>
      </c>
      <c r="F5" s="673">
        <v>2923</v>
      </c>
      <c r="G5" s="673">
        <v>4977</v>
      </c>
      <c r="H5" s="673">
        <v>7870</v>
      </c>
      <c r="I5" s="673">
        <v>7857</v>
      </c>
      <c r="J5" s="673">
        <v>1353</v>
      </c>
      <c r="K5" s="673">
        <v>4297</v>
      </c>
      <c r="L5" s="673">
        <v>2196</v>
      </c>
      <c r="M5" s="673">
        <v>3225</v>
      </c>
      <c r="N5" s="673">
        <v>5303</v>
      </c>
      <c r="O5" s="673">
        <v>2352</v>
      </c>
      <c r="P5" s="674" t="s">
        <v>484</v>
      </c>
      <c r="Q5" s="675">
        <v>154</v>
      </c>
      <c r="R5" s="9"/>
      <c r="S5" s="809" t="s">
        <v>509</v>
      </c>
      <c r="T5" s="635" t="s">
        <v>507</v>
      </c>
      <c r="U5" s="636" t="s">
        <v>483</v>
      </c>
      <c r="V5" s="7"/>
    </row>
    <row r="6" spans="1:38">
      <c r="A6" s="670"/>
      <c r="B6" s="638" t="s">
        <v>480</v>
      </c>
      <c r="C6" s="671">
        <f t="shared" si="0"/>
        <v>52638</v>
      </c>
      <c r="D6" s="672">
        <v>2562</v>
      </c>
      <c r="E6" s="673">
        <v>7020</v>
      </c>
      <c r="F6" s="673">
        <v>4232</v>
      </c>
      <c r="G6" s="673">
        <v>6017</v>
      </c>
      <c r="H6" s="673">
        <v>5546</v>
      </c>
      <c r="I6" s="673">
        <v>6716</v>
      </c>
      <c r="J6" s="673">
        <v>1372</v>
      </c>
      <c r="K6" s="673">
        <v>4944</v>
      </c>
      <c r="L6" s="673">
        <v>2168</v>
      </c>
      <c r="M6" s="673">
        <v>3170</v>
      </c>
      <c r="N6" s="673">
        <v>6485</v>
      </c>
      <c r="O6" s="673">
        <v>2232</v>
      </c>
      <c r="P6" s="674" t="s">
        <v>486</v>
      </c>
      <c r="Q6" s="675">
        <v>174</v>
      </c>
      <c r="R6" s="9"/>
      <c r="S6" s="809" t="s">
        <v>506</v>
      </c>
      <c r="T6" s="635" t="s">
        <v>507</v>
      </c>
      <c r="U6" s="636" t="s">
        <v>483</v>
      </c>
      <c r="V6" s="7"/>
    </row>
    <row r="7" spans="1:38">
      <c r="A7" s="627" t="s">
        <v>481</v>
      </c>
      <c r="B7" s="628" t="s">
        <v>482</v>
      </c>
      <c r="C7" s="629">
        <f t="shared" si="0"/>
        <v>52336</v>
      </c>
      <c r="D7" s="630">
        <v>2555</v>
      </c>
      <c r="E7" s="631">
        <v>6984</v>
      </c>
      <c r="F7" s="631">
        <v>4542</v>
      </c>
      <c r="G7" s="631">
        <v>6269</v>
      </c>
      <c r="H7" s="631">
        <v>4959</v>
      </c>
      <c r="I7" s="631">
        <v>6053</v>
      </c>
      <c r="J7" s="631">
        <v>1354</v>
      </c>
      <c r="K7" s="631">
        <v>5414</v>
      </c>
      <c r="L7" s="631">
        <v>2110</v>
      </c>
      <c r="M7" s="631">
        <v>3092</v>
      </c>
      <c r="N7" s="631">
        <v>6660</v>
      </c>
      <c r="O7" s="631">
        <v>2187</v>
      </c>
      <c r="P7" s="632" t="s">
        <v>484</v>
      </c>
      <c r="Q7" s="633">
        <v>157</v>
      </c>
      <c r="R7" s="9"/>
      <c r="S7" s="634">
        <v>4924</v>
      </c>
      <c r="T7" s="635">
        <v>4924</v>
      </c>
      <c r="U7" s="636" t="s">
        <v>483</v>
      </c>
      <c r="V7" s="7"/>
    </row>
    <row r="8" spans="1:38">
      <c r="A8" s="637"/>
      <c r="B8" s="638" t="s">
        <v>69</v>
      </c>
      <c r="C8" s="639">
        <f>SUM(D8:Q8)</f>
        <v>51891</v>
      </c>
      <c r="D8" s="640">
        <v>2738</v>
      </c>
      <c r="E8" s="641">
        <v>6881</v>
      </c>
      <c r="F8" s="641">
        <v>4929</v>
      </c>
      <c r="G8" s="641">
        <v>6438</v>
      </c>
      <c r="H8" s="641">
        <v>4514</v>
      </c>
      <c r="I8" s="641">
        <v>5559</v>
      </c>
      <c r="J8" s="641">
        <v>1341</v>
      </c>
      <c r="K8" s="641">
        <v>5669</v>
      </c>
      <c r="L8" s="641">
        <v>1999</v>
      </c>
      <c r="M8" s="641">
        <v>2956</v>
      </c>
      <c r="N8" s="641">
        <v>6491</v>
      </c>
      <c r="O8" s="641">
        <v>2173</v>
      </c>
      <c r="P8" s="642" t="s">
        <v>32</v>
      </c>
      <c r="Q8" s="643">
        <v>203</v>
      </c>
      <c r="R8" s="644"/>
      <c r="S8" s="634">
        <f t="shared" ref="S8:S13" si="1">T8+U8</f>
        <v>4710</v>
      </c>
      <c r="T8" s="645">
        <v>4710</v>
      </c>
      <c r="U8" s="646">
        <v>0</v>
      </c>
    </row>
    <row r="9" spans="1:38">
      <c r="A9" s="637"/>
      <c r="B9" s="638" t="s">
        <v>92</v>
      </c>
      <c r="C9" s="639">
        <f t="shared" ref="C9:C15" si="2">SUM(D9:Q9)</f>
        <v>50653</v>
      </c>
      <c r="D9" s="640">
        <v>2599</v>
      </c>
      <c r="E9" s="641">
        <v>7056</v>
      </c>
      <c r="F9" s="641">
        <v>5041</v>
      </c>
      <c r="G9" s="641">
        <v>6116</v>
      </c>
      <c r="H9" s="641">
        <v>4047</v>
      </c>
      <c r="I9" s="641">
        <v>4979</v>
      </c>
      <c r="J9" s="641">
        <v>1272</v>
      </c>
      <c r="K9" s="641">
        <v>6108</v>
      </c>
      <c r="L9" s="641">
        <v>1851</v>
      </c>
      <c r="M9" s="641">
        <v>2798</v>
      </c>
      <c r="N9" s="641">
        <v>6523</v>
      </c>
      <c r="O9" s="641">
        <v>2026</v>
      </c>
      <c r="P9" s="642" t="s">
        <v>32</v>
      </c>
      <c r="Q9" s="643">
        <v>237</v>
      </c>
      <c r="R9" s="644"/>
      <c r="S9" s="634">
        <f t="shared" si="1"/>
        <v>4539</v>
      </c>
      <c r="T9" s="645">
        <v>4529</v>
      </c>
      <c r="U9" s="646">
        <v>10</v>
      </c>
    </row>
    <row r="10" spans="1:38" ht="13.5" hidden="1" customHeight="1">
      <c r="A10" s="637"/>
      <c r="B10" s="638" t="s">
        <v>311</v>
      </c>
      <c r="C10" s="639">
        <f t="shared" si="2"/>
        <v>50119</v>
      </c>
      <c r="D10" s="640">
        <v>2636</v>
      </c>
      <c r="E10" s="641">
        <v>7103</v>
      </c>
      <c r="F10" s="641">
        <v>5024</v>
      </c>
      <c r="G10" s="641">
        <v>6080</v>
      </c>
      <c r="H10" s="641">
        <v>3881</v>
      </c>
      <c r="I10" s="641">
        <v>4804</v>
      </c>
      <c r="J10" s="641">
        <v>1230</v>
      </c>
      <c r="K10" s="641">
        <v>6048</v>
      </c>
      <c r="L10" s="641">
        <v>1815</v>
      </c>
      <c r="M10" s="641">
        <v>2718</v>
      </c>
      <c r="N10" s="641">
        <v>6503</v>
      </c>
      <c r="O10" s="641">
        <v>1976</v>
      </c>
      <c r="P10" s="642" t="s">
        <v>32</v>
      </c>
      <c r="Q10" s="643">
        <v>301</v>
      </c>
      <c r="R10" s="644"/>
      <c r="S10" s="634">
        <f t="shared" si="1"/>
        <v>4456</v>
      </c>
      <c r="T10" s="645">
        <v>4447</v>
      </c>
      <c r="U10" s="646">
        <v>9</v>
      </c>
      <c r="V10" s="7"/>
    </row>
    <row r="11" spans="1:38" ht="13.5" hidden="1" customHeight="1">
      <c r="A11" s="637"/>
      <c r="B11" s="638" t="s">
        <v>236</v>
      </c>
      <c r="C11" s="639">
        <f t="shared" si="2"/>
        <v>49863</v>
      </c>
      <c r="D11" s="640">
        <v>2611</v>
      </c>
      <c r="E11" s="641">
        <v>7136</v>
      </c>
      <c r="F11" s="641">
        <v>5005</v>
      </c>
      <c r="G11" s="641">
        <v>6095</v>
      </c>
      <c r="H11" s="641">
        <v>3790</v>
      </c>
      <c r="I11" s="641">
        <v>4775</v>
      </c>
      <c r="J11" s="641">
        <v>1209</v>
      </c>
      <c r="K11" s="641">
        <v>5972</v>
      </c>
      <c r="L11" s="641">
        <v>1783</v>
      </c>
      <c r="M11" s="641">
        <v>2668</v>
      </c>
      <c r="N11" s="641">
        <v>6503</v>
      </c>
      <c r="O11" s="641">
        <v>1970</v>
      </c>
      <c r="P11" s="642" t="s">
        <v>32</v>
      </c>
      <c r="Q11" s="643">
        <v>346</v>
      </c>
      <c r="R11" s="644"/>
      <c r="S11" s="634">
        <f t="shared" si="1"/>
        <v>4370</v>
      </c>
      <c r="T11" s="645">
        <v>4360</v>
      </c>
      <c r="U11" s="646">
        <v>10</v>
      </c>
      <c r="V11" s="7"/>
    </row>
    <row r="12" spans="1:38" ht="13.5" hidden="1" customHeight="1">
      <c r="A12" s="637"/>
      <c r="B12" s="638" t="s">
        <v>208</v>
      </c>
      <c r="C12" s="639">
        <f t="shared" si="2"/>
        <v>49566</v>
      </c>
      <c r="D12" s="640">
        <v>2641</v>
      </c>
      <c r="E12" s="641">
        <v>7147</v>
      </c>
      <c r="F12" s="641">
        <v>5019</v>
      </c>
      <c r="G12" s="641">
        <v>6018</v>
      </c>
      <c r="H12" s="641">
        <v>3795</v>
      </c>
      <c r="I12" s="641">
        <v>4685</v>
      </c>
      <c r="J12" s="641">
        <v>1198</v>
      </c>
      <c r="K12" s="641">
        <v>5950</v>
      </c>
      <c r="L12" s="641">
        <v>1737</v>
      </c>
      <c r="M12" s="641">
        <v>2596</v>
      </c>
      <c r="N12" s="641">
        <v>6519</v>
      </c>
      <c r="O12" s="641">
        <v>1937</v>
      </c>
      <c r="P12" s="642" t="s">
        <v>32</v>
      </c>
      <c r="Q12" s="643">
        <v>324</v>
      </c>
      <c r="R12" s="644"/>
      <c r="S12" s="634">
        <f t="shared" si="1"/>
        <v>4347</v>
      </c>
      <c r="T12" s="645">
        <v>4337</v>
      </c>
      <c r="U12" s="646">
        <v>10</v>
      </c>
      <c r="V12" s="7"/>
    </row>
    <row r="13" spans="1:38" ht="14.25" thickBot="1">
      <c r="A13" s="637"/>
      <c r="B13" s="638" t="s">
        <v>215</v>
      </c>
      <c r="C13" s="639">
        <f t="shared" si="2"/>
        <v>49405</v>
      </c>
      <c r="D13" s="640">
        <v>2635</v>
      </c>
      <c r="E13" s="641">
        <v>7171</v>
      </c>
      <c r="F13" s="641">
        <v>5104</v>
      </c>
      <c r="G13" s="641">
        <v>5998</v>
      </c>
      <c r="H13" s="641">
        <v>3671</v>
      </c>
      <c r="I13" s="641">
        <v>4595</v>
      </c>
      <c r="J13" s="641">
        <v>1166</v>
      </c>
      <c r="K13" s="641">
        <v>5935</v>
      </c>
      <c r="L13" s="641">
        <v>1729</v>
      </c>
      <c r="M13" s="641">
        <v>2568</v>
      </c>
      <c r="N13" s="641">
        <v>6557</v>
      </c>
      <c r="O13" s="641">
        <v>1930</v>
      </c>
      <c r="P13" s="642" t="s">
        <v>32</v>
      </c>
      <c r="Q13" s="643">
        <v>346</v>
      </c>
      <c r="R13" s="644"/>
      <c r="S13" s="647">
        <f t="shared" si="1"/>
        <v>4294</v>
      </c>
      <c r="T13" s="648">
        <v>4284</v>
      </c>
      <c r="U13" s="649">
        <v>10</v>
      </c>
    </row>
    <row r="14" spans="1:38">
      <c r="A14" s="637"/>
      <c r="B14" s="638" t="s">
        <v>325</v>
      </c>
      <c r="C14" s="639">
        <f t="shared" si="2"/>
        <v>53156</v>
      </c>
      <c r="D14" s="640">
        <v>2593</v>
      </c>
      <c r="E14" s="641">
        <v>7132</v>
      </c>
      <c r="F14" s="641">
        <v>5000</v>
      </c>
      <c r="G14" s="641">
        <v>5971</v>
      </c>
      <c r="H14" s="641">
        <v>3639</v>
      </c>
      <c r="I14" s="641">
        <v>4523</v>
      </c>
      <c r="J14" s="641">
        <v>1153</v>
      </c>
      <c r="K14" s="641">
        <v>5846</v>
      </c>
      <c r="L14" s="641">
        <v>1688</v>
      </c>
      <c r="M14" s="641">
        <v>2536</v>
      </c>
      <c r="N14" s="641">
        <v>6506</v>
      </c>
      <c r="O14" s="641">
        <v>1914</v>
      </c>
      <c r="P14" s="650">
        <v>4281</v>
      </c>
      <c r="Q14" s="643">
        <v>374</v>
      </c>
      <c r="R14" s="644"/>
      <c r="S14" s="7"/>
      <c r="T14" s="7"/>
      <c r="U14" s="7"/>
    </row>
    <row r="15" spans="1:38">
      <c r="A15" s="637"/>
      <c r="B15" s="638" t="s">
        <v>96</v>
      </c>
      <c r="C15" s="639">
        <f t="shared" si="2"/>
        <v>52727</v>
      </c>
      <c r="D15" s="640">
        <v>2575</v>
      </c>
      <c r="E15" s="641">
        <v>7051</v>
      </c>
      <c r="F15" s="641">
        <v>4947</v>
      </c>
      <c r="G15" s="641">
        <v>5951</v>
      </c>
      <c r="H15" s="641">
        <v>3587</v>
      </c>
      <c r="I15" s="641">
        <v>4444</v>
      </c>
      <c r="J15" s="641">
        <v>1139</v>
      </c>
      <c r="K15" s="641">
        <v>5781</v>
      </c>
      <c r="L15" s="641">
        <v>1658</v>
      </c>
      <c r="M15" s="641">
        <v>2480</v>
      </c>
      <c r="N15" s="641">
        <v>6646</v>
      </c>
      <c r="O15" s="641">
        <v>1870</v>
      </c>
      <c r="P15" s="650">
        <v>4222</v>
      </c>
      <c r="Q15" s="643">
        <v>376</v>
      </c>
      <c r="R15" s="644"/>
      <c r="S15" s="644"/>
      <c r="T15" s="644"/>
      <c r="U15" s="644"/>
      <c r="W15" s="126"/>
      <c r="X15" s="644"/>
      <c r="Y15" s="644"/>
      <c r="Z15" s="644"/>
      <c r="AA15" s="644"/>
      <c r="AB15" s="644"/>
      <c r="AC15" s="644"/>
      <c r="AD15" s="644"/>
      <c r="AE15" s="644"/>
      <c r="AF15" s="644"/>
      <c r="AG15" s="644"/>
      <c r="AH15" s="644"/>
      <c r="AI15" s="644"/>
      <c r="AJ15" s="644"/>
      <c r="AK15" s="644"/>
      <c r="AL15" s="644"/>
    </row>
    <row r="16" spans="1:38">
      <c r="A16" s="637"/>
      <c r="B16" s="638" t="s">
        <v>124</v>
      </c>
      <c r="C16" s="639">
        <v>52030</v>
      </c>
      <c r="D16" s="640">
        <v>2577</v>
      </c>
      <c r="E16" s="641">
        <v>6942</v>
      </c>
      <c r="F16" s="641">
        <v>4984</v>
      </c>
      <c r="G16" s="641">
        <v>5808</v>
      </c>
      <c r="H16" s="641">
        <v>3506</v>
      </c>
      <c r="I16" s="641">
        <v>4331</v>
      </c>
      <c r="J16" s="641">
        <v>1110</v>
      </c>
      <c r="K16" s="641">
        <v>5771</v>
      </c>
      <c r="L16" s="641">
        <v>1625</v>
      </c>
      <c r="M16" s="641">
        <v>2435</v>
      </c>
      <c r="N16" s="641">
        <v>6648</v>
      </c>
      <c r="O16" s="641">
        <v>1844</v>
      </c>
      <c r="P16" s="650">
        <v>4139</v>
      </c>
      <c r="Q16" s="643">
        <v>310</v>
      </c>
      <c r="R16" s="644"/>
      <c r="S16" s="644"/>
      <c r="T16" s="644"/>
      <c r="U16" s="644"/>
    </row>
    <row r="17" spans="1:22">
      <c r="A17" s="637"/>
      <c r="B17" s="638" t="s">
        <v>48</v>
      </c>
      <c r="C17" s="639">
        <v>51663</v>
      </c>
      <c r="D17" s="640">
        <v>2596</v>
      </c>
      <c r="E17" s="641">
        <v>7066</v>
      </c>
      <c r="F17" s="641">
        <v>5017</v>
      </c>
      <c r="G17" s="641">
        <v>5694</v>
      </c>
      <c r="H17" s="641">
        <v>3417</v>
      </c>
      <c r="I17" s="641">
        <v>4265</v>
      </c>
      <c r="J17" s="641">
        <v>1078</v>
      </c>
      <c r="K17" s="641">
        <v>5716</v>
      </c>
      <c r="L17" s="641">
        <v>1586</v>
      </c>
      <c r="M17" s="641">
        <v>2410</v>
      </c>
      <c r="N17" s="641">
        <v>6657</v>
      </c>
      <c r="O17" s="641">
        <v>1826</v>
      </c>
      <c r="P17" s="650">
        <v>4053</v>
      </c>
      <c r="Q17" s="643">
        <v>282</v>
      </c>
      <c r="R17" s="644"/>
      <c r="S17" s="644"/>
      <c r="T17" s="644"/>
      <c r="U17" s="644"/>
    </row>
    <row r="18" spans="1:22">
      <c r="A18" s="637"/>
      <c r="B18" s="638" t="s">
        <v>11</v>
      </c>
      <c r="C18" s="639">
        <v>51364</v>
      </c>
      <c r="D18" s="640">
        <v>2597</v>
      </c>
      <c r="E18" s="641">
        <v>7083</v>
      </c>
      <c r="F18" s="641">
        <v>5074</v>
      </c>
      <c r="G18" s="641">
        <v>5709</v>
      </c>
      <c r="H18" s="641">
        <v>3379</v>
      </c>
      <c r="I18" s="641">
        <v>4172</v>
      </c>
      <c r="J18" s="641">
        <v>1092</v>
      </c>
      <c r="K18" s="641">
        <v>5607</v>
      </c>
      <c r="L18" s="641">
        <v>1563</v>
      </c>
      <c r="M18" s="641">
        <v>2377</v>
      </c>
      <c r="N18" s="641">
        <v>6637</v>
      </c>
      <c r="O18" s="641">
        <v>1781</v>
      </c>
      <c r="P18" s="650">
        <v>3989</v>
      </c>
      <c r="Q18" s="643">
        <v>304</v>
      </c>
      <c r="R18" s="644"/>
      <c r="S18" s="644"/>
      <c r="T18" s="644"/>
      <c r="U18" s="644"/>
    </row>
    <row r="19" spans="1:22">
      <c r="A19" s="637"/>
      <c r="B19" s="638" t="s">
        <v>255</v>
      </c>
      <c r="C19" s="639">
        <v>50891</v>
      </c>
      <c r="D19" s="640">
        <v>2606</v>
      </c>
      <c r="E19" s="641">
        <v>7143</v>
      </c>
      <c r="F19" s="641">
        <v>5014</v>
      </c>
      <c r="G19" s="641">
        <v>5712</v>
      </c>
      <c r="H19" s="641">
        <v>3327</v>
      </c>
      <c r="I19" s="641">
        <v>4077</v>
      </c>
      <c r="J19" s="641">
        <v>1066</v>
      </c>
      <c r="K19" s="641">
        <v>5546</v>
      </c>
      <c r="L19" s="641">
        <v>1552</v>
      </c>
      <c r="M19" s="641">
        <v>2305</v>
      </c>
      <c r="N19" s="641">
        <v>6607</v>
      </c>
      <c r="O19" s="641">
        <v>1765</v>
      </c>
      <c r="P19" s="650">
        <v>3904</v>
      </c>
      <c r="Q19" s="643">
        <v>267</v>
      </c>
      <c r="R19" s="644"/>
      <c r="S19" s="644"/>
      <c r="T19" s="644"/>
      <c r="U19" s="644"/>
    </row>
    <row r="20" spans="1:22">
      <c r="A20" s="651"/>
      <c r="B20" s="652" t="s">
        <v>71</v>
      </c>
      <c r="C20" s="653">
        <f>SUM(D20:Q20)</f>
        <v>50484</v>
      </c>
      <c r="D20" s="654">
        <v>2624</v>
      </c>
      <c r="E20" s="655">
        <v>7083</v>
      </c>
      <c r="F20" s="655">
        <v>4950</v>
      </c>
      <c r="G20" s="655">
        <v>5704</v>
      </c>
      <c r="H20" s="655">
        <v>3279</v>
      </c>
      <c r="I20" s="655">
        <v>4019</v>
      </c>
      <c r="J20" s="655">
        <v>1046</v>
      </c>
      <c r="K20" s="655">
        <v>5482</v>
      </c>
      <c r="L20" s="655">
        <v>1539</v>
      </c>
      <c r="M20" s="655">
        <v>2295</v>
      </c>
      <c r="N20" s="655">
        <v>6640</v>
      </c>
      <c r="O20" s="655">
        <v>1754</v>
      </c>
      <c r="P20" s="656">
        <v>3825</v>
      </c>
      <c r="Q20" s="657">
        <v>244</v>
      </c>
      <c r="R20" s="644"/>
      <c r="S20" s="644"/>
      <c r="T20" s="644"/>
      <c r="U20" s="644"/>
    </row>
    <row r="21" spans="1:22">
      <c r="A21" s="658"/>
      <c r="B21" s="659" t="s">
        <v>0</v>
      </c>
      <c r="C21" s="660">
        <f>SUM(D21:Q21)</f>
        <v>50145</v>
      </c>
      <c r="D21" s="661">
        <v>2622</v>
      </c>
      <c r="E21" s="662">
        <v>7037</v>
      </c>
      <c r="F21" s="662">
        <v>5107</v>
      </c>
      <c r="G21" s="662">
        <v>5764</v>
      </c>
      <c r="H21" s="662">
        <v>3237</v>
      </c>
      <c r="I21" s="662">
        <v>3993</v>
      </c>
      <c r="J21" s="662">
        <v>1037</v>
      </c>
      <c r="K21" s="662">
        <v>5294</v>
      </c>
      <c r="L21" s="662">
        <v>1514</v>
      </c>
      <c r="M21" s="662">
        <v>2236</v>
      </c>
      <c r="N21" s="662">
        <v>6822</v>
      </c>
      <c r="O21" s="662">
        <v>1727</v>
      </c>
      <c r="P21" s="663">
        <v>3755</v>
      </c>
      <c r="Q21" s="664" t="s">
        <v>126</v>
      </c>
      <c r="R21" s="665"/>
      <c r="S21" s="644"/>
      <c r="T21" s="644"/>
      <c r="U21" s="644"/>
    </row>
    <row r="22" spans="1:22">
      <c r="A22" s="658"/>
      <c r="B22" s="659" t="s">
        <v>389</v>
      </c>
      <c r="C22" s="660">
        <f>SUM(D22:Q22)</f>
        <v>49730</v>
      </c>
      <c r="D22" s="661">
        <v>2582</v>
      </c>
      <c r="E22" s="662">
        <v>7013</v>
      </c>
      <c r="F22" s="662">
        <v>5104</v>
      </c>
      <c r="G22" s="662">
        <v>5734</v>
      </c>
      <c r="H22" s="662">
        <v>3158</v>
      </c>
      <c r="I22" s="662">
        <v>3920</v>
      </c>
      <c r="J22" s="662">
        <v>1021</v>
      </c>
      <c r="K22" s="662">
        <v>5292</v>
      </c>
      <c r="L22" s="662">
        <v>1498</v>
      </c>
      <c r="M22" s="662">
        <v>2195</v>
      </c>
      <c r="N22" s="662">
        <v>6796</v>
      </c>
      <c r="O22" s="662">
        <v>1708</v>
      </c>
      <c r="P22" s="663">
        <v>3709</v>
      </c>
      <c r="Q22" s="664" t="s">
        <v>126</v>
      </c>
      <c r="R22" s="665"/>
      <c r="S22" s="644"/>
      <c r="T22" s="644"/>
      <c r="U22" s="644"/>
    </row>
    <row r="23" spans="1:22">
      <c r="A23" s="658"/>
      <c r="B23" s="659" t="s">
        <v>466</v>
      </c>
      <c r="C23" s="660">
        <v>49288</v>
      </c>
      <c r="D23" s="661">
        <v>2609</v>
      </c>
      <c r="E23" s="662">
        <v>6976</v>
      </c>
      <c r="F23" s="662">
        <v>5085</v>
      </c>
      <c r="G23" s="662">
        <v>5714</v>
      </c>
      <c r="H23" s="662">
        <v>3069</v>
      </c>
      <c r="I23" s="662">
        <v>3859</v>
      </c>
      <c r="J23" s="662">
        <v>998</v>
      </c>
      <c r="K23" s="662">
        <v>5237</v>
      </c>
      <c r="L23" s="662">
        <v>1468</v>
      </c>
      <c r="M23" s="662">
        <v>2159</v>
      </c>
      <c r="N23" s="662">
        <v>6784</v>
      </c>
      <c r="O23" s="662">
        <v>1677</v>
      </c>
      <c r="P23" s="663">
        <v>3653</v>
      </c>
      <c r="Q23" s="664"/>
      <c r="R23" s="644"/>
      <c r="S23" s="644"/>
      <c r="T23" s="644"/>
      <c r="U23" s="644"/>
    </row>
    <row r="24" spans="1:22" s="668" customFormat="1" ht="14.25" thickBot="1">
      <c r="A24" s="920" t="s">
        <v>276</v>
      </c>
      <c r="B24" s="921"/>
      <c r="C24" s="810">
        <v>100</v>
      </c>
      <c r="D24" s="811">
        <f>D23/C23*100</f>
        <v>5.29337769842558</v>
      </c>
      <c r="E24" s="811">
        <f>E23/C23*100</f>
        <v>14.153546502191203</v>
      </c>
      <c r="F24" s="811">
        <f>F23/C23*100</f>
        <v>10.316912838824866</v>
      </c>
      <c r="G24" s="811">
        <f>G23/C23*100</f>
        <v>11.593085538062004</v>
      </c>
      <c r="H24" s="811">
        <f>H23/C23*100</f>
        <v>6.2266677487420878</v>
      </c>
      <c r="I24" s="811">
        <f>I23/C23*100</f>
        <v>7.8294919655900017</v>
      </c>
      <c r="J24" s="811">
        <f>J23/C23*100</f>
        <v>2.024833630904074</v>
      </c>
      <c r="K24" s="811">
        <f>K23/C23*100</f>
        <v>10.625304333712061</v>
      </c>
      <c r="L24" s="811">
        <f>L23/C23*100</f>
        <v>2.9784125953578964</v>
      </c>
      <c r="M24" s="811">
        <f>M23/C23*100</f>
        <v>4.380376562246389</v>
      </c>
      <c r="N24" s="811">
        <f>N23/C23*100</f>
        <v>13.763999350754746</v>
      </c>
      <c r="O24" s="811">
        <f>O23/C23*100</f>
        <v>3.4024509008277879</v>
      </c>
      <c r="P24" s="811">
        <f>P23/C23*100</f>
        <v>7.4115403343613053</v>
      </c>
      <c r="Q24" s="62" t="s">
        <v>126</v>
      </c>
      <c r="R24" s="666"/>
      <c r="S24" s="667"/>
      <c r="T24" s="666"/>
      <c r="U24" s="666"/>
      <c r="V24" s="666"/>
    </row>
    <row r="25" spans="1:22">
      <c r="A25" s="66" t="s">
        <v>425</v>
      </c>
      <c r="B25" s="66"/>
      <c r="C25" s="126"/>
      <c r="D25" s="7"/>
      <c r="E25" s="7"/>
      <c r="G25" s="669" t="s">
        <v>423</v>
      </c>
      <c r="H25" s="8" t="s">
        <v>397</v>
      </c>
      <c r="I25" s="8"/>
      <c r="J25" s="8"/>
      <c r="K25" s="8"/>
      <c r="L25" s="8"/>
      <c r="M25" s="7"/>
      <c r="N25" s="7"/>
      <c r="O25" s="7"/>
      <c r="P25" s="7"/>
      <c r="Q25" s="7"/>
    </row>
    <row r="26" spans="1:22">
      <c r="A26" s="193"/>
      <c r="B26" s="66"/>
      <c r="C26" s="405"/>
      <c r="G26" s="164"/>
      <c r="H26" s="164" t="s">
        <v>398</v>
      </c>
      <c r="I26" s="164"/>
      <c r="J26" s="164"/>
      <c r="K26" s="164"/>
      <c r="L26" s="164"/>
    </row>
    <row r="27" spans="1:22" ht="3" customHeight="1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</row>
    <row r="28" spans="1:22" ht="16.5" customHeight="1" thickBot="1">
      <c r="A28" s="167" t="s">
        <v>238</v>
      </c>
      <c r="B28" s="609"/>
      <c r="C28" s="182"/>
      <c r="D28" s="182"/>
      <c r="E28" s="182"/>
      <c r="F28" s="182"/>
      <c r="G28" s="182"/>
      <c r="H28" s="182"/>
      <c r="O28" s="919"/>
      <c r="P28" s="919"/>
      <c r="Q28" s="919"/>
      <c r="R28" s="127"/>
      <c r="S28" s="919" t="s">
        <v>183</v>
      </c>
      <c r="T28" s="919"/>
      <c r="U28" s="919"/>
    </row>
    <row r="29" spans="1:22" ht="14.25" thickBot="1">
      <c r="A29" s="917" t="s">
        <v>52</v>
      </c>
      <c r="B29" s="918"/>
      <c r="C29" s="621" t="s">
        <v>109</v>
      </c>
      <c r="D29" s="141" t="s">
        <v>146</v>
      </c>
      <c r="E29" s="622" t="s">
        <v>331</v>
      </c>
      <c r="F29" s="622" t="s">
        <v>358</v>
      </c>
      <c r="G29" s="622" t="s">
        <v>41</v>
      </c>
      <c r="H29" s="622" t="s">
        <v>125</v>
      </c>
      <c r="I29" s="622" t="s">
        <v>273</v>
      </c>
      <c r="J29" s="622" t="s">
        <v>129</v>
      </c>
      <c r="K29" s="622" t="s">
        <v>351</v>
      </c>
      <c r="L29" s="622" t="s">
        <v>22</v>
      </c>
      <c r="M29" s="622" t="s">
        <v>338</v>
      </c>
      <c r="N29" s="622" t="s">
        <v>198</v>
      </c>
      <c r="O29" s="622" t="s">
        <v>89</v>
      </c>
      <c r="P29" s="142" t="s">
        <v>40</v>
      </c>
      <c r="Q29" s="623" t="s">
        <v>39</v>
      </c>
      <c r="R29" s="9"/>
      <c r="S29" s="624" t="s">
        <v>109</v>
      </c>
      <c r="T29" s="625" t="s">
        <v>40</v>
      </c>
      <c r="U29" s="626" t="s">
        <v>39</v>
      </c>
      <c r="V29" s="7"/>
    </row>
    <row r="30" spans="1:22">
      <c r="A30" s="799" t="s">
        <v>476</v>
      </c>
      <c r="B30" s="800" t="s">
        <v>477</v>
      </c>
      <c r="C30" s="801">
        <f t="shared" ref="C30:C34" si="3">SUM(D30:Q30)</f>
        <v>11165</v>
      </c>
      <c r="D30" s="802">
        <v>433</v>
      </c>
      <c r="E30" s="803">
        <v>879</v>
      </c>
      <c r="F30" s="803">
        <v>432</v>
      </c>
      <c r="G30" s="803">
        <v>723</v>
      </c>
      <c r="H30" s="803">
        <v>2530</v>
      </c>
      <c r="I30" s="803">
        <v>2398</v>
      </c>
      <c r="J30" s="803" t="s">
        <v>484</v>
      </c>
      <c r="K30" s="803">
        <v>808</v>
      </c>
      <c r="L30" s="803">
        <v>571</v>
      </c>
      <c r="M30" s="803">
        <v>838</v>
      </c>
      <c r="N30" s="803">
        <v>954</v>
      </c>
      <c r="O30" s="803">
        <v>552</v>
      </c>
      <c r="P30" s="804" t="s">
        <v>483</v>
      </c>
      <c r="Q30" s="805">
        <v>47</v>
      </c>
      <c r="R30" s="9"/>
      <c r="S30" s="806" t="s">
        <v>510</v>
      </c>
      <c r="T30" s="807" t="s">
        <v>509</v>
      </c>
      <c r="U30" s="808" t="s">
        <v>483</v>
      </c>
      <c r="V30" s="7"/>
    </row>
    <row r="31" spans="1:22">
      <c r="A31" s="670"/>
      <c r="B31" s="638" t="s">
        <v>478</v>
      </c>
      <c r="C31" s="671">
        <f t="shared" si="3"/>
        <v>12973</v>
      </c>
      <c r="D31" s="672">
        <v>435</v>
      </c>
      <c r="E31" s="673">
        <v>1388</v>
      </c>
      <c r="F31" s="673">
        <v>468</v>
      </c>
      <c r="G31" s="673">
        <v>1020</v>
      </c>
      <c r="H31" s="673">
        <v>2959</v>
      </c>
      <c r="I31" s="673">
        <v>2435</v>
      </c>
      <c r="J31" s="673">
        <v>336</v>
      </c>
      <c r="K31" s="673">
        <v>805</v>
      </c>
      <c r="L31" s="673">
        <v>569</v>
      </c>
      <c r="M31" s="673">
        <v>813</v>
      </c>
      <c r="N31" s="673">
        <v>1164</v>
      </c>
      <c r="O31" s="673">
        <v>549</v>
      </c>
      <c r="P31" s="674" t="s">
        <v>484</v>
      </c>
      <c r="Q31" s="675">
        <v>32</v>
      </c>
      <c r="R31" s="9"/>
      <c r="S31" s="809" t="s">
        <v>509</v>
      </c>
      <c r="T31" s="635" t="s">
        <v>510</v>
      </c>
      <c r="U31" s="636" t="s">
        <v>483</v>
      </c>
      <c r="V31" s="7"/>
    </row>
    <row r="32" spans="1:22">
      <c r="A32" s="670"/>
      <c r="B32" s="638" t="s">
        <v>479</v>
      </c>
      <c r="C32" s="671">
        <f t="shared" si="3"/>
        <v>15557</v>
      </c>
      <c r="D32" s="672">
        <v>616</v>
      </c>
      <c r="E32" s="673">
        <v>2002</v>
      </c>
      <c r="F32" s="673">
        <v>896</v>
      </c>
      <c r="G32" s="673">
        <v>1556</v>
      </c>
      <c r="H32" s="673">
        <v>2778</v>
      </c>
      <c r="I32" s="673">
        <v>2789</v>
      </c>
      <c r="J32" s="673">
        <v>333</v>
      </c>
      <c r="K32" s="673">
        <v>1197</v>
      </c>
      <c r="L32" s="673">
        <v>533</v>
      </c>
      <c r="M32" s="673">
        <v>786</v>
      </c>
      <c r="N32" s="673">
        <v>1473</v>
      </c>
      <c r="O32" s="673">
        <v>545</v>
      </c>
      <c r="P32" s="674" t="s">
        <v>484</v>
      </c>
      <c r="Q32" s="675">
        <v>53</v>
      </c>
      <c r="R32" s="9"/>
      <c r="S32" s="809" t="s">
        <v>511</v>
      </c>
      <c r="T32" s="635" t="s">
        <v>509</v>
      </c>
      <c r="U32" s="636" t="s">
        <v>483</v>
      </c>
      <c r="V32" s="7"/>
    </row>
    <row r="33" spans="1:22">
      <c r="A33" s="670"/>
      <c r="B33" s="638" t="s">
        <v>480</v>
      </c>
      <c r="C33" s="671">
        <f t="shared" si="3"/>
        <v>16999</v>
      </c>
      <c r="D33" s="672">
        <v>719</v>
      </c>
      <c r="E33" s="673">
        <v>2420</v>
      </c>
      <c r="F33" s="673">
        <v>1546</v>
      </c>
      <c r="G33" s="673">
        <v>2031</v>
      </c>
      <c r="H33" s="673">
        <v>2011</v>
      </c>
      <c r="I33" s="673">
        <v>2570</v>
      </c>
      <c r="J33" s="673">
        <v>358</v>
      </c>
      <c r="K33" s="673">
        <v>1427</v>
      </c>
      <c r="L33" s="673">
        <v>553</v>
      </c>
      <c r="M33" s="673">
        <v>831</v>
      </c>
      <c r="N33" s="673">
        <v>1901</v>
      </c>
      <c r="O33" s="673">
        <v>562</v>
      </c>
      <c r="P33" s="674" t="s">
        <v>484</v>
      </c>
      <c r="Q33" s="675">
        <v>70</v>
      </c>
      <c r="R33" s="9"/>
      <c r="S33" s="809" t="s">
        <v>511</v>
      </c>
      <c r="T33" s="635" t="s">
        <v>512</v>
      </c>
      <c r="U33" s="636" t="s">
        <v>483</v>
      </c>
      <c r="V33" s="7"/>
    </row>
    <row r="34" spans="1:22">
      <c r="A34" s="670" t="s">
        <v>481</v>
      </c>
      <c r="B34" s="638" t="s">
        <v>482</v>
      </c>
      <c r="C34" s="671">
        <f t="shared" si="3"/>
        <v>17566</v>
      </c>
      <c r="D34" s="672">
        <v>747</v>
      </c>
      <c r="E34" s="673">
        <v>2554</v>
      </c>
      <c r="F34" s="673">
        <v>1707</v>
      </c>
      <c r="G34" s="673">
        <v>2182</v>
      </c>
      <c r="H34" s="673">
        <v>1837</v>
      </c>
      <c r="I34" s="673">
        <v>2442</v>
      </c>
      <c r="J34" s="673">
        <v>352</v>
      </c>
      <c r="K34" s="673">
        <v>1649</v>
      </c>
      <c r="L34" s="673">
        <v>560</v>
      </c>
      <c r="M34" s="673">
        <v>840</v>
      </c>
      <c r="N34" s="673">
        <v>2046</v>
      </c>
      <c r="O34" s="673">
        <v>568</v>
      </c>
      <c r="P34" s="674" t="s">
        <v>484</v>
      </c>
      <c r="Q34" s="675">
        <v>82</v>
      </c>
      <c r="R34" s="9"/>
      <c r="S34" s="634">
        <v>1336</v>
      </c>
      <c r="T34" s="635">
        <v>1336</v>
      </c>
      <c r="U34" s="636" t="s">
        <v>483</v>
      </c>
      <c r="V34" s="7"/>
    </row>
    <row r="35" spans="1:22">
      <c r="A35" s="637"/>
      <c r="B35" s="638" t="s">
        <v>69</v>
      </c>
      <c r="C35" s="639">
        <f>SUM(D35:Q35)</f>
        <v>18099</v>
      </c>
      <c r="D35" s="640">
        <v>831</v>
      </c>
      <c r="E35" s="641">
        <v>2595</v>
      </c>
      <c r="F35" s="641">
        <v>1926</v>
      </c>
      <c r="G35" s="641">
        <v>2397</v>
      </c>
      <c r="H35" s="641">
        <v>1752</v>
      </c>
      <c r="I35" s="641">
        <v>2284</v>
      </c>
      <c r="J35" s="641">
        <v>353</v>
      </c>
      <c r="K35" s="641">
        <v>1768</v>
      </c>
      <c r="L35" s="641">
        <v>563</v>
      </c>
      <c r="M35" s="641">
        <v>799</v>
      </c>
      <c r="N35" s="641">
        <v>2089</v>
      </c>
      <c r="O35" s="641">
        <v>607</v>
      </c>
      <c r="P35" s="642" t="s">
        <v>32</v>
      </c>
      <c r="Q35" s="643">
        <v>135</v>
      </c>
      <c r="R35" s="644"/>
      <c r="S35" s="676">
        <f>T35+U35</f>
        <v>1316</v>
      </c>
      <c r="T35" s="677">
        <v>1316</v>
      </c>
      <c r="U35" s="678">
        <v>0</v>
      </c>
    </row>
    <row r="36" spans="1:22" ht="13.5" hidden="1" customHeight="1">
      <c r="A36" s="637"/>
      <c r="B36" s="638" t="s">
        <v>261</v>
      </c>
      <c r="C36" s="639">
        <f>SUM(D36:Q36)</f>
        <v>18139</v>
      </c>
      <c r="D36" s="640">
        <v>840</v>
      </c>
      <c r="E36" s="641">
        <v>2679</v>
      </c>
      <c r="F36" s="641">
        <v>2029</v>
      </c>
      <c r="G36" s="641">
        <v>2355</v>
      </c>
      <c r="H36" s="641">
        <v>1750</v>
      </c>
      <c r="I36" s="641">
        <v>2131</v>
      </c>
      <c r="J36" s="641">
        <v>355</v>
      </c>
      <c r="K36" s="641">
        <v>1817</v>
      </c>
      <c r="L36" s="641">
        <v>567</v>
      </c>
      <c r="M36" s="641">
        <v>796</v>
      </c>
      <c r="N36" s="641">
        <v>2103</v>
      </c>
      <c r="O36" s="641">
        <v>600</v>
      </c>
      <c r="P36" s="642" t="s">
        <v>32</v>
      </c>
      <c r="Q36" s="643">
        <v>117</v>
      </c>
      <c r="R36" s="644"/>
      <c r="S36" s="679">
        <f>T36+U36</f>
        <v>1326</v>
      </c>
      <c r="T36" s="680">
        <v>1326</v>
      </c>
      <c r="U36" s="681">
        <v>0</v>
      </c>
    </row>
    <row r="37" spans="1:22" ht="13.5" hidden="1" customHeight="1">
      <c r="A37" s="637"/>
      <c r="B37" s="638" t="s">
        <v>83</v>
      </c>
      <c r="C37" s="639">
        <f t="shared" ref="C37:C46" si="4">SUM(D37:Q37)</f>
        <v>18264</v>
      </c>
      <c r="D37" s="640">
        <v>833</v>
      </c>
      <c r="E37" s="641">
        <v>2745</v>
      </c>
      <c r="F37" s="641">
        <v>2046</v>
      </c>
      <c r="G37" s="641">
        <v>2372</v>
      </c>
      <c r="H37" s="641">
        <v>1739</v>
      </c>
      <c r="I37" s="641">
        <v>2092</v>
      </c>
      <c r="J37" s="641">
        <v>356</v>
      </c>
      <c r="K37" s="641">
        <v>1877</v>
      </c>
      <c r="L37" s="641">
        <v>566</v>
      </c>
      <c r="M37" s="641">
        <v>796</v>
      </c>
      <c r="N37" s="641">
        <v>2108</v>
      </c>
      <c r="O37" s="641">
        <v>600</v>
      </c>
      <c r="P37" s="642" t="s">
        <v>32</v>
      </c>
      <c r="Q37" s="643">
        <v>134</v>
      </c>
      <c r="R37" s="644"/>
      <c r="S37" s="679">
        <f t="shared" ref="S37:S44" si="5">T37+U37</f>
        <v>1308</v>
      </c>
      <c r="T37" s="680">
        <v>1308</v>
      </c>
      <c r="U37" s="681">
        <v>0</v>
      </c>
    </row>
    <row r="38" spans="1:22" ht="13.5" hidden="1" customHeight="1">
      <c r="A38" s="637"/>
      <c r="B38" s="638" t="s">
        <v>66</v>
      </c>
      <c r="C38" s="639">
        <f t="shared" si="4"/>
        <v>18385</v>
      </c>
      <c r="D38" s="640">
        <v>824</v>
      </c>
      <c r="E38" s="641">
        <v>2770</v>
      </c>
      <c r="F38" s="641">
        <v>2079</v>
      </c>
      <c r="G38" s="641">
        <v>2402</v>
      </c>
      <c r="H38" s="641">
        <v>1726</v>
      </c>
      <c r="I38" s="641">
        <v>2082</v>
      </c>
      <c r="J38" s="641">
        <v>352</v>
      </c>
      <c r="K38" s="641">
        <v>1917</v>
      </c>
      <c r="L38" s="641">
        <v>560</v>
      </c>
      <c r="M38" s="641">
        <v>793</v>
      </c>
      <c r="N38" s="641">
        <v>2114</v>
      </c>
      <c r="O38" s="641">
        <v>600</v>
      </c>
      <c r="P38" s="642" t="s">
        <v>32</v>
      </c>
      <c r="Q38" s="643">
        <v>166</v>
      </c>
      <c r="R38" s="644"/>
      <c r="S38" s="679">
        <f t="shared" si="5"/>
        <v>1323</v>
      </c>
      <c r="T38" s="680">
        <v>1323</v>
      </c>
      <c r="U38" s="681">
        <v>0</v>
      </c>
    </row>
    <row r="39" spans="1:22" ht="13.5" hidden="1" customHeight="1">
      <c r="A39" s="637"/>
      <c r="B39" s="638" t="s">
        <v>252</v>
      </c>
      <c r="C39" s="639">
        <f t="shared" si="4"/>
        <v>18475</v>
      </c>
      <c r="D39" s="640">
        <v>814</v>
      </c>
      <c r="E39" s="641">
        <v>2790</v>
      </c>
      <c r="F39" s="641">
        <v>2101</v>
      </c>
      <c r="G39" s="641">
        <v>2367</v>
      </c>
      <c r="H39" s="641">
        <v>1702</v>
      </c>
      <c r="I39" s="641">
        <v>2068</v>
      </c>
      <c r="J39" s="641">
        <v>355</v>
      </c>
      <c r="K39" s="641">
        <v>1957</v>
      </c>
      <c r="L39" s="641">
        <v>559</v>
      </c>
      <c r="M39" s="641">
        <v>788</v>
      </c>
      <c r="N39" s="641">
        <v>2193</v>
      </c>
      <c r="O39" s="641">
        <v>598</v>
      </c>
      <c r="P39" s="642" t="s">
        <v>32</v>
      </c>
      <c r="Q39" s="643">
        <v>183</v>
      </c>
      <c r="R39" s="644"/>
      <c r="S39" s="848">
        <f t="shared" si="5"/>
        <v>1334</v>
      </c>
      <c r="T39" s="849">
        <v>1330</v>
      </c>
      <c r="U39" s="850">
        <v>4</v>
      </c>
    </row>
    <row r="40" spans="1:22">
      <c r="A40" s="637"/>
      <c r="B40" s="638" t="s">
        <v>92</v>
      </c>
      <c r="C40" s="639">
        <f t="shared" si="4"/>
        <v>18543</v>
      </c>
      <c r="D40" s="640">
        <v>817</v>
      </c>
      <c r="E40" s="641">
        <v>2797</v>
      </c>
      <c r="F40" s="641">
        <v>2113</v>
      </c>
      <c r="G40" s="641">
        <v>2379</v>
      </c>
      <c r="H40" s="641">
        <v>1675</v>
      </c>
      <c r="I40" s="641">
        <v>2044</v>
      </c>
      <c r="J40" s="641">
        <v>360</v>
      </c>
      <c r="K40" s="641">
        <v>1986</v>
      </c>
      <c r="L40" s="641">
        <v>569</v>
      </c>
      <c r="M40" s="641">
        <v>772</v>
      </c>
      <c r="N40" s="641">
        <v>2250</v>
      </c>
      <c r="O40" s="641">
        <v>596</v>
      </c>
      <c r="P40" s="642" t="s">
        <v>32</v>
      </c>
      <c r="Q40" s="643">
        <v>185</v>
      </c>
      <c r="R40" s="644"/>
      <c r="S40" s="634">
        <f t="shared" si="5"/>
        <v>1340</v>
      </c>
      <c r="T40" s="645">
        <v>1336</v>
      </c>
      <c r="U40" s="646">
        <v>4</v>
      </c>
    </row>
    <row r="41" spans="1:22" ht="13.5" hidden="1" customHeight="1">
      <c r="A41" s="637"/>
      <c r="B41" s="638" t="s">
        <v>311</v>
      </c>
      <c r="C41" s="639">
        <f t="shared" si="4"/>
        <v>18805</v>
      </c>
      <c r="D41" s="640">
        <v>868</v>
      </c>
      <c r="E41" s="641">
        <v>2885</v>
      </c>
      <c r="F41" s="641">
        <v>2103</v>
      </c>
      <c r="G41" s="641">
        <v>2437</v>
      </c>
      <c r="H41" s="641">
        <v>1655</v>
      </c>
      <c r="I41" s="641">
        <v>2023</v>
      </c>
      <c r="J41" s="641">
        <v>355</v>
      </c>
      <c r="K41" s="641">
        <v>1990</v>
      </c>
      <c r="L41" s="641">
        <v>566</v>
      </c>
      <c r="M41" s="641">
        <v>769</v>
      </c>
      <c r="N41" s="641">
        <v>2304</v>
      </c>
      <c r="O41" s="641">
        <v>601</v>
      </c>
      <c r="P41" s="642" t="s">
        <v>32</v>
      </c>
      <c r="Q41" s="643">
        <v>249</v>
      </c>
      <c r="R41" s="644"/>
      <c r="S41" s="851">
        <f t="shared" si="5"/>
        <v>1335</v>
      </c>
      <c r="T41" s="852">
        <v>1331</v>
      </c>
      <c r="U41" s="853">
        <v>4</v>
      </c>
      <c r="V41" s="7"/>
    </row>
    <row r="42" spans="1:22" ht="13.5" hidden="1" customHeight="1">
      <c r="A42" s="637"/>
      <c r="B42" s="638" t="s">
        <v>236</v>
      </c>
      <c r="C42" s="639">
        <f t="shared" si="4"/>
        <v>18961</v>
      </c>
      <c r="D42" s="640">
        <v>864</v>
      </c>
      <c r="E42" s="641">
        <v>2943</v>
      </c>
      <c r="F42" s="641">
        <v>2115</v>
      </c>
      <c r="G42" s="641">
        <v>2464</v>
      </c>
      <c r="H42" s="641">
        <v>1640</v>
      </c>
      <c r="I42" s="641">
        <v>2037</v>
      </c>
      <c r="J42" s="641">
        <v>353</v>
      </c>
      <c r="K42" s="641">
        <v>1989</v>
      </c>
      <c r="L42" s="641">
        <v>565</v>
      </c>
      <c r="M42" s="641">
        <v>767</v>
      </c>
      <c r="N42" s="641">
        <v>2334</v>
      </c>
      <c r="O42" s="641">
        <v>603</v>
      </c>
      <c r="P42" s="642" t="s">
        <v>32</v>
      </c>
      <c r="Q42" s="643">
        <v>287</v>
      </c>
      <c r="R42" s="644"/>
      <c r="S42" s="679">
        <f t="shared" si="5"/>
        <v>1329</v>
      </c>
      <c r="T42" s="680">
        <v>1325</v>
      </c>
      <c r="U42" s="681">
        <v>4</v>
      </c>
      <c r="V42" s="7"/>
    </row>
    <row r="43" spans="1:22" ht="13.5" hidden="1" customHeight="1">
      <c r="A43" s="637"/>
      <c r="B43" s="638" t="s">
        <v>208</v>
      </c>
      <c r="C43" s="639">
        <f t="shared" si="4"/>
        <v>19048</v>
      </c>
      <c r="D43" s="640">
        <v>882</v>
      </c>
      <c r="E43" s="641">
        <v>2980</v>
      </c>
      <c r="F43" s="641">
        <v>2127</v>
      </c>
      <c r="G43" s="641">
        <v>2458</v>
      </c>
      <c r="H43" s="641">
        <v>1663</v>
      </c>
      <c r="I43" s="641">
        <v>2010</v>
      </c>
      <c r="J43" s="641">
        <v>358</v>
      </c>
      <c r="K43" s="641">
        <v>2023</v>
      </c>
      <c r="L43" s="641">
        <v>558</v>
      </c>
      <c r="M43" s="641">
        <v>769</v>
      </c>
      <c r="N43" s="641">
        <v>2346</v>
      </c>
      <c r="O43" s="641">
        <v>609</v>
      </c>
      <c r="P43" s="642" t="s">
        <v>32</v>
      </c>
      <c r="Q43" s="643">
        <v>265</v>
      </c>
      <c r="R43" s="644"/>
      <c r="S43" s="679">
        <f t="shared" si="5"/>
        <v>1320</v>
      </c>
      <c r="T43" s="680">
        <v>1316</v>
      </c>
      <c r="U43" s="681">
        <v>4</v>
      </c>
      <c r="V43" s="7"/>
    </row>
    <row r="44" spans="1:22" ht="14.25" thickBot="1">
      <c r="A44" s="637"/>
      <c r="B44" s="638" t="s">
        <v>215</v>
      </c>
      <c r="C44" s="639">
        <f t="shared" si="4"/>
        <v>19147</v>
      </c>
      <c r="D44" s="640">
        <v>900</v>
      </c>
      <c r="E44" s="641">
        <v>3023</v>
      </c>
      <c r="F44" s="641">
        <v>2158</v>
      </c>
      <c r="G44" s="641">
        <v>2470</v>
      </c>
      <c r="H44" s="641">
        <v>1621</v>
      </c>
      <c r="I44" s="641">
        <v>1984</v>
      </c>
      <c r="J44" s="641">
        <v>354</v>
      </c>
      <c r="K44" s="641">
        <v>2021</v>
      </c>
      <c r="L44" s="641">
        <v>563</v>
      </c>
      <c r="M44" s="641">
        <v>768</v>
      </c>
      <c r="N44" s="641">
        <v>2384</v>
      </c>
      <c r="O44" s="641">
        <v>605</v>
      </c>
      <c r="P44" s="642" t="s">
        <v>32</v>
      </c>
      <c r="Q44" s="643">
        <v>296</v>
      </c>
      <c r="R44" s="644"/>
      <c r="S44" s="682">
        <f t="shared" si="5"/>
        <v>1323</v>
      </c>
      <c r="T44" s="683">
        <v>1319</v>
      </c>
      <c r="U44" s="684">
        <v>4</v>
      </c>
      <c r="V44" s="7"/>
    </row>
    <row r="45" spans="1:22">
      <c r="A45" s="637"/>
      <c r="B45" s="638" t="s">
        <v>325</v>
      </c>
      <c r="C45" s="639">
        <f t="shared" si="4"/>
        <v>20455</v>
      </c>
      <c r="D45" s="640">
        <v>907</v>
      </c>
      <c r="E45" s="641">
        <v>3009</v>
      </c>
      <c r="F45" s="641">
        <v>2061</v>
      </c>
      <c r="G45" s="641">
        <v>2476</v>
      </c>
      <c r="H45" s="641">
        <v>1612</v>
      </c>
      <c r="I45" s="641">
        <v>1963</v>
      </c>
      <c r="J45" s="641">
        <v>352</v>
      </c>
      <c r="K45" s="641">
        <v>2027</v>
      </c>
      <c r="L45" s="641">
        <v>560</v>
      </c>
      <c r="M45" s="641">
        <v>780</v>
      </c>
      <c r="N45" s="641">
        <v>2427</v>
      </c>
      <c r="O45" s="641">
        <v>618</v>
      </c>
      <c r="P45" s="650">
        <v>1343</v>
      </c>
      <c r="Q45" s="643">
        <v>320</v>
      </c>
      <c r="R45" s="644"/>
      <c r="S45" s="644"/>
      <c r="T45" s="373"/>
      <c r="U45" s="373"/>
      <c r="V45" s="7"/>
    </row>
    <row r="46" spans="1:22">
      <c r="A46" s="637"/>
      <c r="B46" s="638" t="s">
        <v>96</v>
      </c>
      <c r="C46" s="639">
        <f t="shared" si="4"/>
        <v>20526</v>
      </c>
      <c r="D46" s="640">
        <v>915</v>
      </c>
      <c r="E46" s="641">
        <v>2997</v>
      </c>
      <c r="F46" s="641">
        <v>2067</v>
      </c>
      <c r="G46" s="641">
        <v>2473</v>
      </c>
      <c r="H46" s="641">
        <v>1592</v>
      </c>
      <c r="I46" s="641">
        <v>1952</v>
      </c>
      <c r="J46" s="641">
        <v>350</v>
      </c>
      <c r="K46" s="641">
        <v>2041</v>
      </c>
      <c r="L46" s="641">
        <v>555</v>
      </c>
      <c r="M46" s="641">
        <v>779</v>
      </c>
      <c r="N46" s="641">
        <v>2526</v>
      </c>
      <c r="O46" s="641">
        <v>616</v>
      </c>
      <c r="P46" s="650">
        <v>1345</v>
      </c>
      <c r="Q46" s="643">
        <v>318</v>
      </c>
      <c r="R46" s="644"/>
      <c r="S46" s="644"/>
      <c r="T46" s="644"/>
      <c r="U46" s="644"/>
    </row>
    <row r="47" spans="1:22">
      <c r="A47" s="637"/>
      <c r="B47" s="638" t="s">
        <v>124</v>
      </c>
      <c r="C47" s="639">
        <v>20422</v>
      </c>
      <c r="D47" s="640">
        <v>922</v>
      </c>
      <c r="E47" s="641">
        <v>2960</v>
      </c>
      <c r="F47" s="641">
        <v>2096</v>
      </c>
      <c r="G47" s="641">
        <v>2416</v>
      </c>
      <c r="H47" s="641">
        <v>1565</v>
      </c>
      <c r="I47" s="641">
        <v>1945</v>
      </c>
      <c r="J47" s="641">
        <v>353</v>
      </c>
      <c r="K47" s="641">
        <v>2053</v>
      </c>
      <c r="L47" s="641">
        <v>558</v>
      </c>
      <c r="M47" s="641">
        <v>776</v>
      </c>
      <c r="N47" s="641">
        <v>2552</v>
      </c>
      <c r="O47" s="641">
        <v>618</v>
      </c>
      <c r="P47" s="650">
        <v>1347</v>
      </c>
      <c r="Q47" s="643">
        <v>261</v>
      </c>
      <c r="R47" s="644"/>
      <c r="S47" s="644"/>
      <c r="T47" s="644"/>
      <c r="U47" s="644"/>
    </row>
    <row r="48" spans="1:22">
      <c r="A48" s="637"/>
      <c r="B48" s="638" t="s">
        <v>48</v>
      </c>
      <c r="C48" s="639">
        <v>20501</v>
      </c>
      <c r="D48" s="640">
        <v>939</v>
      </c>
      <c r="E48" s="641">
        <v>3052</v>
      </c>
      <c r="F48" s="641">
        <v>2104</v>
      </c>
      <c r="G48" s="641">
        <v>2404</v>
      </c>
      <c r="H48" s="641">
        <v>1546</v>
      </c>
      <c r="I48" s="641">
        <v>1936</v>
      </c>
      <c r="J48" s="641">
        <v>355</v>
      </c>
      <c r="K48" s="641">
        <v>2046</v>
      </c>
      <c r="L48" s="641">
        <v>553</v>
      </c>
      <c r="M48" s="641">
        <v>780</v>
      </c>
      <c r="N48" s="641">
        <v>2586</v>
      </c>
      <c r="O48" s="641">
        <v>630</v>
      </c>
      <c r="P48" s="650">
        <v>1338</v>
      </c>
      <c r="Q48" s="643">
        <v>232</v>
      </c>
      <c r="R48" s="644"/>
      <c r="S48" s="644"/>
      <c r="T48" s="644"/>
      <c r="U48" s="644"/>
    </row>
    <row r="49" spans="1:21">
      <c r="A49" s="637"/>
      <c r="B49" s="638" t="s">
        <v>11</v>
      </c>
      <c r="C49" s="639">
        <v>20604</v>
      </c>
      <c r="D49" s="640">
        <v>945</v>
      </c>
      <c r="E49" s="641">
        <v>3098</v>
      </c>
      <c r="F49" s="641">
        <v>2136</v>
      </c>
      <c r="G49" s="641">
        <v>2419</v>
      </c>
      <c r="H49" s="641">
        <v>1533</v>
      </c>
      <c r="I49" s="641">
        <v>1911</v>
      </c>
      <c r="J49" s="641">
        <v>361</v>
      </c>
      <c r="K49" s="641">
        <v>2042</v>
      </c>
      <c r="L49" s="641">
        <v>552</v>
      </c>
      <c r="M49" s="641">
        <v>784</v>
      </c>
      <c r="N49" s="641">
        <v>2598</v>
      </c>
      <c r="O49" s="641">
        <v>627</v>
      </c>
      <c r="P49" s="650">
        <v>1342</v>
      </c>
      <c r="Q49" s="643">
        <v>256</v>
      </c>
      <c r="R49" s="644"/>
      <c r="S49" s="644"/>
      <c r="T49" s="644"/>
      <c r="U49" s="644"/>
    </row>
    <row r="50" spans="1:21">
      <c r="A50" s="637"/>
      <c r="B50" s="638" t="s">
        <v>255</v>
      </c>
      <c r="C50" s="639">
        <v>20656</v>
      </c>
      <c r="D50" s="640">
        <v>966</v>
      </c>
      <c r="E50" s="641">
        <v>3150</v>
      </c>
      <c r="F50" s="641">
        <v>2116</v>
      </c>
      <c r="G50" s="641">
        <v>2457</v>
      </c>
      <c r="H50" s="641">
        <v>1533</v>
      </c>
      <c r="I50" s="641">
        <v>1890</v>
      </c>
      <c r="J50" s="641">
        <v>359</v>
      </c>
      <c r="K50" s="641">
        <v>2046</v>
      </c>
      <c r="L50" s="641">
        <v>559</v>
      </c>
      <c r="M50" s="641">
        <v>777</v>
      </c>
      <c r="N50" s="641">
        <v>2607</v>
      </c>
      <c r="O50" s="641">
        <v>620</v>
      </c>
      <c r="P50" s="650">
        <v>1351</v>
      </c>
      <c r="Q50" s="643">
        <v>225</v>
      </c>
      <c r="R50" s="644"/>
      <c r="S50" s="644"/>
      <c r="T50" s="644"/>
      <c r="U50" s="644"/>
    </row>
    <row r="51" spans="1:21">
      <c r="A51" s="651"/>
      <c r="B51" s="652" t="s">
        <v>71</v>
      </c>
      <c r="C51" s="653">
        <f>SUM(D51:Q51)</f>
        <v>20658</v>
      </c>
      <c r="D51" s="654">
        <v>982</v>
      </c>
      <c r="E51" s="655">
        <v>3143</v>
      </c>
      <c r="F51" s="655">
        <v>2117</v>
      </c>
      <c r="G51" s="655">
        <v>2459</v>
      </c>
      <c r="H51" s="655">
        <v>1528</v>
      </c>
      <c r="I51" s="655">
        <v>1878</v>
      </c>
      <c r="J51" s="655">
        <v>355</v>
      </c>
      <c r="K51" s="655">
        <v>2057</v>
      </c>
      <c r="L51" s="655">
        <v>561</v>
      </c>
      <c r="M51" s="655">
        <v>776</v>
      </c>
      <c r="N51" s="655">
        <v>2617</v>
      </c>
      <c r="O51" s="655">
        <v>627</v>
      </c>
      <c r="P51" s="656">
        <v>1353</v>
      </c>
      <c r="Q51" s="657">
        <v>205</v>
      </c>
      <c r="R51" s="644"/>
      <c r="S51" s="644"/>
      <c r="T51" s="644"/>
      <c r="U51" s="644"/>
    </row>
    <row r="52" spans="1:21">
      <c r="A52" s="658"/>
      <c r="B52" s="659" t="s">
        <v>0</v>
      </c>
      <c r="C52" s="660">
        <f>SUM(D52:Q52)</f>
        <v>20609</v>
      </c>
      <c r="D52" s="661">
        <v>993</v>
      </c>
      <c r="E52" s="662">
        <v>3175</v>
      </c>
      <c r="F52" s="662">
        <v>2186</v>
      </c>
      <c r="G52" s="662">
        <v>2506</v>
      </c>
      <c r="H52" s="662">
        <v>1518</v>
      </c>
      <c r="I52" s="662">
        <v>1880</v>
      </c>
      <c r="J52" s="662">
        <v>362</v>
      </c>
      <c r="K52" s="662">
        <v>2001</v>
      </c>
      <c r="L52" s="662">
        <v>559</v>
      </c>
      <c r="M52" s="662">
        <v>767</v>
      </c>
      <c r="N52" s="662">
        <v>2692</v>
      </c>
      <c r="O52" s="662">
        <v>628</v>
      </c>
      <c r="P52" s="663">
        <v>1342</v>
      </c>
      <c r="Q52" s="664" t="s">
        <v>126</v>
      </c>
      <c r="R52" s="644"/>
      <c r="S52" s="644"/>
      <c r="T52" s="644"/>
      <c r="U52" s="644"/>
    </row>
    <row r="53" spans="1:21" ht="14.25" hidden="1" customHeight="1" thickBot="1">
      <c r="A53" s="685"/>
      <c r="B53" s="376"/>
      <c r="C53" s="686">
        <f t="shared" ref="C53:P53" si="6">SUM(C35:C52)</f>
        <v>350297</v>
      </c>
      <c r="D53" s="687">
        <f t="shared" si="6"/>
        <v>16042</v>
      </c>
      <c r="E53" s="688">
        <f t="shared" si="6"/>
        <v>52791</v>
      </c>
      <c r="F53" s="688">
        <f t="shared" si="6"/>
        <v>37680</v>
      </c>
      <c r="G53" s="688">
        <f t="shared" si="6"/>
        <v>43711</v>
      </c>
      <c r="H53" s="688">
        <f t="shared" si="6"/>
        <v>29350</v>
      </c>
      <c r="I53" s="688">
        <f t="shared" si="6"/>
        <v>36110</v>
      </c>
      <c r="J53" s="688">
        <f t="shared" si="6"/>
        <v>6398</v>
      </c>
      <c r="K53" s="688">
        <f t="shared" si="6"/>
        <v>35658</v>
      </c>
      <c r="L53" s="688">
        <f t="shared" si="6"/>
        <v>10093</v>
      </c>
      <c r="M53" s="688">
        <f t="shared" si="6"/>
        <v>14036</v>
      </c>
      <c r="N53" s="688">
        <f t="shared" si="6"/>
        <v>42830</v>
      </c>
      <c r="O53" s="688">
        <f t="shared" si="6"/>
        <v>11003</v>
      </c>
      <c r="P53" s="688">
        <f t="shared" si="6"/>
        <v>10761</v>
      </c>
      <c r="Q53" s="62" t="s">
        <v>126</v>
      </c>
      <c r="R53" s="644"/>
      <c r="S53" s="644"/>
      <c r="T53" s="644"/>
      <c r="U53" s="644"/>
    </row>
    <row r="54" spans="1:21">
      <c r="A54" s="658"/>
      <c r="B54" s="659" t="s">
        <v>389</v>
      </c>
      <c r="C54" s="660">
        <f>SUM(D54:Q54)</f>
        <v>20592</v>
      </c>
      <c r="D54" s="661">
        <v>990</v>
      </c>
      <c r="E54" s="662">
        <v>3159</v>
      </c>
      <c r="F54" s="662">
        <v>2196</v>
      </c>
      <c r="G54" s="662">
        <v>2497</v>
      </c>
      <c r="H54" s="662">
        <v>1507</v>
      </c>
      <c r="I54" s="662">
        <v>1868</v>
      </c>
      <c r="J54" s="662">
        <v>361</v>
      </c>
      <c r="K54" s="662">
        <v>2007</v>
      </c>
      <c r="L54" s="662">
        <v>560</v>
      </c>
      <c r="M54" s="662">
        <v>765</v>
      </c>
      <c r="N54" s="662">
        <v>2706</v>
      </c>
      <c r="O54" s="662">
        <v>625</v>
      </c>
      <c r="P54" s="663">
        <v>1351</v>
      </c>
      <c r="Q54" s="664" t="s">
        <v>126</v>
      </c>
      <c r="R54" s="644"/>
      <c r="S54" s="644"/>
      <c r="T54" s="644"/>
      <c r="U54" s="644"/>
    </row>
    <row r="55" spans="1:21">
      <c r="A55" s="658"/>
      <c r="B55" s="659" t="s">
        <v>466</v>
      </c>
      <c r="C55" s="660">
        <v>20594</v>
      </c>
      <c r="D55" s="661">
        <v>1019</v>
      </c>
      <c r="E55" s="662">
        <v>3147</v>
      </c>
      <c r="F55" s="662">
        <v>2195</v>
      </c>
      <c r="G55" s="662">
        <v>2507</v>
      </c>
      <c r="H55" s="662">
        <v>1497</v>
      </c>
      <c r="I55" s="662">
        <v>1842</v>
      </c>
      <c r="J55" s="662">
        <v>362</v>
      </c>
      <c r="K55" s="662">
        <v>2012</v>
      </c>
      <c r="L55" s="662">
        <v>552</v>
      </c>
      <c r="M55" s="662">
        <v>769</v>
      </c>
      <c r="N55" s="662">
        <v>2727</v>
      </c>
      <c r="O55" s="662">
        <v>626</v>
      </c>
      <c r="P55" s="663">
        <v>1339</v>
      </c>
      <c r="Q55" s="664" t="s">
        <v>126</v>
      </c>
      <c r="R55" s="644"/>
      <c r="S55" s="644"/>
      <c r="T55" s="644"/>
      <c r="U55" s="644"/>
    </row>
    <row r="56" spans="1:21" ht="14.25" thickBot="1">
      <c r="A56" s="915" t="s">
        <v>387</v>
      </c>
      <c r="B56" s="916"/>
      <c r="C56" s="812">
        <v>100</v>
      </c>
      <c r="D56" s="811">
        <f>D55/C55*100</f>
        <v>4.9480431193551517</v>
      </c>
      <c r="E56" s="811">
        <f>E55/C55*100</f>
        <v>15.281149849470721</v>
      </c>
      <c r="F56" s="811">
        <f>F55/C55*100</f>
        <v>10.658444207050598</v>
      </c>
      <c r="G56" s="811">
        <f>G55/C55*100</f>
        <v>12.173448577255511</v>
      </c>
      <c r="H56" s="811">
        <f>H55/C55*100</f>
        <v>7.2691075070408857</v>
      </c>
      <c r="I56" s="811">
        <f>I55/C55*100</f>
        <v>8.9443527240943972</v>
      </c>
      <c r="J56" s="811">
        <f>J55/C55*100</f>
        <v>1.7577935320967273</v>
      </c>
      <c r="K56" s="811">
        <f>K55/C55*100</f>
        <v>9.7698358745265619</v>
      </c>
      <c r="L56" s="811">
        <f>L55/C55*100</f>
        <v>2.680392347285617</v>
      </c>
      <c r="M56" s="811">
        <f>M55/C55*100</f>
        <v>3.7340973098960859</v>
      </c>
      <c r="N56" s="811">
        <f>N55/C55*100</f>
        <v>13.24172088957949</v>
      </c>
      <c r="O56" s="811">
        <f>O55/C55*100</f>
        <v>3.0397203068855005</v>
      </c>
      <c r="P56" s="811">
        <f>P55/C55*100</f>
        <v>6.5018937554627563</v>
      </c>
      <c r="Q56" s="689" t="s">
        <v>126</v>
      </c>
      <c r="R56" s="63"/>
      <c r="S56" s="64"/>
    </row>
    <row r="57" spans="1:21">
      <c r="A57" s="66" t="s">
        <v>425</v>
      </c>
      <c r="B57" s="66"/>
      <c r="G57" s="669" t="s">
        <v>424</v>
      </c>
      <c r="H57" s="164" t="s">
        <v>399</v>
      </c>
      <c r="I57" s="164"/>
      <c r="J57" s="164"/>
      <c r="K57" s="164"/>
      <c r="L57" s="164"/>
    </row>
    <row r="58" spans="1:21">
      <c r="E58" s="7"/>
      <c r="F58" s="66"/>
      <c r="G58" s="8"/>
      <c r="H58" s="164" t="s">
        <v>400</v>
      </c>
      <c r="I58" s="164"/>
      <c r="J58" s="164"/>
      <c r="K58" s="164"/>
      <c r="L58" s="164"/>
    </row>
  </sheetData>
  <mergeCells count="8">
    <mergeCell ref="A56:B56"/>
    <mergeCell ref="A29:B29"/>
    <mergeCell ref="O1:Q1"/>
    <mergeCell ref="S1:U1"/>
    <mergeCell ref="A2:B2"/>
    <mergeCell ref="O28:Q28"/>
    <mergeCell ref="S28:U28"/>
    <mergeCell ref="A24:B24"/>
  </mergeCells>
  <phoneticPr fontId="36"/>
  <pageMargins left="0.70866141732283472" right="0.98425196850393704" top="0.39370078740157483" bottom="0.39370078740157483" header="0.51181102362204722" footer="0.19685039370078741"/>
  <pageSetup paperSize="9" scale="87" firstPageNumber="0" orientation="landscape" r:id="rId1"/>
  <headerFooter alignWithMargins="0">
    <oddFooter>&amp;L&amp;"ＭＳ Ｐ明朝,標準"&amp;10－１２－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view="pageBreakPreview" zoomScaleNormal="100" zoomScaleSheetLayoutView="100" workbookViewId="0">
      <selection activeCell="D34" sqref="D34"/>
    </sheetView>
  </sheetViews>
  <sheetFormatPr defaultRowHeight="13.5"/>
  <cols>
    <col min="1" max="1" width="6.125" style="65" customWidth="1"/>
    <col min="2" max="2" width="5.125" style="65" customWidth="1"/>
    <col min="3" max="3" width="8.125" style="65" customWidth="1"/>
    <col min="4" max="4" width="2" style="65" customWidth="1"/>
    <col min="5" max="19" width="7.625" style="65" customWidth="1"/>
    <col min="20" max="16384" width="9" style="65"/>
  </cols>
  <sheetData>
    <row r="1" spans="1:19" ht="16.5" customHeight="1">
      <c r="A1" s="167" t="s">
        <v>404</v>
      </c>
      <c r="B1" s="182"/>
      <c r="C1" s="182"/>
      <c r="D1" s="182"/>
      <c r="E1" s="182"/>
      <c r="F1" s="182"/>
      <c r="S1" s="67" t="s">
        <v>464</v>
      </c>
    </row>
    <row r="2" spans="1:19" ht="14.45" customHeight="1">
      <c r="A2" s="936" t="s">
        <v>52</v>
      </c>
      <c r="B2" s="937"/>
      <c r="C2" s="965">
        <v>37165</v>
      </c>
      <c r="D2" s="959"/>
      <c r="E2" s="957" t="s">
        <v>337</v>
      </c>
      <c r="F2" s="958"/>
      <c r="G2" s="959"/>
      <c r="H2" s="957" t="s">
        <v>14</v>
      </c>
      <c r="I2" s="958"/>
      <c r="J2" s="958"/>
      <c r="K2" s="958"/>
      <c r="L2" s="959"/>
      <c r="M2" s="122" t="s">
        <v>16</v>
      </c>
      <c r="N2" s="122" t="s">
        <v>80</v>
      </c>
      <c r="O2" s="960" t="s">
        <v>272</v>
      </c>
      <c r="P2" s="960" t="s">
        <v>242</v>
      </c>
      <c r="Q2" s="122" t="s">
        <v>220</v>
      </c>
      <c r="R2" s="960" t="s">
        <v>341</v>
      </c>
      <c r="S2" s="962" t="s">
        <v>12</v>
      </c>
    </row>
    <row r="3" spans="1:19" ht="13.5" customHeight="1" thickBot="1">
      <c r="A3" s="940"/>
      <c r="B3" s="941"/>
      <c r="C3" s="964" t="s">
        <v>202</v>
      </c>
      <c r="D3" s="961"/>
      <c r="E3" s="591" t="s">
        <v>356</v>
      </c>
      <c r="F3" s="592" t="s">
        <v>357</v>
      </c>
      <c r="G3" s="593" t="s">
        <v>228</v>
      </c>
      <c r="H3" s="594" t="s">
        <v>36</v>
      </c>
      <c r="I3" s="595" t="s">
        <v>355</v>
      </c>
      <c r="J3" s="594" t="s">
        <v>24</v>
      </c>
      <c r="K3" s="595" t="s">
        <v>355</v>
      </c>
      <c r="L3" s="593" t="s">
        <v>282</v>
      </c>
      <c r="M3" s="596" t="s">
        <v>84</v>
      </c>
      <c r="N3" s="596" t="s">
        <v>243</v>
      </c>
      <c r="O3" s="961"/>
      <c r="P3" s="961"/>
      <c r="Q3" s="596" t="s">
        <v>401</v>
      </c>
      <c r="R3" s="961"/>
      <c r="S3" s="963"/>
    </row>
    <row r="4" spans="1:19" ht="14.45" customHeight="1">
      <c r="A4" s="746" t="s">
        <v>322</v>
      </c>
      <c r="B4" s="747" t="s">
        <v>470</v>
      </c>
      <c r="C4" s="748">
        <v>52458</v>
      </c>
      <c r="D4" s="749" t="s">
        <v>390</v>
      </c>
      <c r="E4" s="750">
        <v>1011</v>
      </c>
      <c r="F4" s="751">
        <v>488</v>
      </c>
      <c r="G4" s="752">
        <f>E4-F4</f>
        <v>523</v>
      </c>
      <c r="H4" s="753" t="s">
        <v>473</v>
      </c>
      <c r="I4" s="754" t="s">
        <v>473</v>
      </c>
      <c r="J4" s="753" t="s">
        <v>474</v>
      </c>
      <c r="K4" s="754" t="s">
        <v>473</v>
      </c>
      <c r="L4" s="755" t="s">
        <v>475</v>
      </c>
      <c r="M4" s="755" t="s">
        <v>473</v>
      </c>
      <c r="N4" s="756" t="s">
        <v>473</v>
      </c>
      <c r="O4" s="757">
        <f>E4/C4*1000</f>
        <v>19.272560905867554</v>
      </c>
      <c r="P4" s="757">
        <f>F4/C4*1000</f>
        <v>9.3026802394296375</v>
      </c>
      <c r="Q4" s="757">
        <f>(E4-F4)/C4*1000</f>
        <v>9.9698806664379127</v>
      </c>
      <c r="R4" s="758">
        <v>418</v>
      </c>
      <c r="S4" s="759">
        <v>56</v>
      </c>
    </row>
    <row r="5" spans="1:19" ht="14.45" hidden="1" customHeight="1">
      <c r="A5" s="120"/>
      <c r="B5" s="121" t="s">
        <v>471</v>
      </c>
      <c r="C5" s="73">
        <v>51528</v>
      </c>
      <c r="D5" s="597" t="s">
        <v>390</v>
      </c>
      <c r="E5" s="190">
        <v>781</v>
      </c>
      <c r="F5" s="598">
        <v>446</v>
      </c>
      <c r="G5" s="752">
        <f t="shared" ref="G5:G9" si="0">E5-F5</f>
        <v>335</v>
      </c>
      <c r="H5" s="760" t="s">
        <v>474</v>
      </c>
      <c r="I5" s="761" t="s">
        <v>473</v>
      </c>
      <c r="J5" s="760" t="s">
        <v>474</v>
      </c>
      <c r="K5" s="761" t="s">
        <v>473</v>
      </c>
      <c r="L5" s="762" t="s">
        <v>475</v>
      </c>
      <c r="M5" s="762" t="s">
        <v>473</v>
      </c>
      <c r="N5" s="763" t="s">
        <v>473</v>
      </c>
      <c r="O5" s="757">
        <f t="shared" ref="O5:O9" si="1">E5/C5*1000</f>
        <v>15.15680794907623</v>
      </c>
      <c r="P5" s="757">
        <f t="shared" ref="P5:P9" si="2">F5/C5*1000</f>
        <v>8.6554882782176694</v>
      </c>
      <c r="Q5" s="757">
        <f t="shared" ref="Q5:Q9" si="3">(E5-F5)/C5*1000</f>
        <v>6.5013196708585621</v>
      </c>
      <c r="R5" s="70">
        <v>430</v>
      </c>
      <c r="S5" s="71">
        <v>67</v>
      </c>
    </row>
    <row r="6" spans="1:19" ht="14.45" customHeight="1">
      <c r="A6" s="120"/>
      <c r="B6" s="121" t="s">
        <v>472</v>
      </c>
      <c r="C6" s="73">
        <v>50114</v>
      </c>
      <c r="D6" s="597" t="s">
        <v>390</v>
      </c>
      <c r="E6" s="190">
        <v>796</v>
      </c>
      <c r="F6" s="598">
        <v>442</v>
      </c>
      <c r="G6" s="752">
        <f t="shared" si="0"/>
        <v>354</v>
      </c>
      <c r="H6" s="190">
        <v>2590</v>
      </c>
      <c r="I6" s="761" t="s">
        <v>473</v>
      </c>
      <c r="J6" s="190">
        <v>3141</v>
      </c>
      <c r="K6" s="761" t="s">
        <v>473</v>
      </c>
      <c r="L6" s="107">
        <f>H6-J6</f>
        <v>-551</v>
      </c>
      <c r="M6" s="107">
        <f>G6+L6</f>
        <v>-197</v>
      </c>
      <c r="N6" s="599">
        <f>(H6-J6)/C6*1000</f>
        <v>-10.994931556052201</v>
      </c>
      <c r="O6" s="757">
        <f t="shared" si="1"/>
        <v>15.883784970267788</v>
      </c>
      <c r="P6" s="757">
        <f t="shared" si="2"/>
        <v>8.8198906493195519</v>
      </c>
      <c r="Q6" s="757">
        <f t="shared" si="3"/>
        <v>7.0638943209482381</v>
      </c>
      <c r="R6" s="70">
        <v>373</v>
      </c>
      <c r="S6" s="71">
        <v>61</v>
      </c>
    </row>
    <row r="7" spans="1:19" ht="14.45" hidden="1" customHeight="1">
      <c r="A7" s="120"/>
      <c r="B7" s="121" t="s">
        <v>86</v>
      </c>
      <c r="C7" s="73">
        <v>49629</v>
      </c>
      <c r="D7" s="597" t="s">
        <v>390</v>
      </c>
      <c r="E7" s="190">
        <v>717</v>
      </c>
      <c r="F7" s="598">
        <v>468</v>
      </c>
      <c r="G7" s="752">
        <f t="shared" si="0"/>
        <v>249</v>
      </c>
      <c r="H7" s="190">
        <v>2623</v>
      </c>
      <c r="I7" s="761" t="s">
        <v>473</v>
      </c>
      <c r="J7" s="190">
        <v>3001</v>
      </c>
      <c r="K7" s="761" t="s">
        <v>473</v>
      </c>
      <c r="L7" s="107">
        <f t="shared" ref="L7:L9" si="4">H7-J7</f>
        <v>-378</v>
      </c>
      <c r="M7" s="107">
        <f t="shared" ref="M7:M9" si="5">G7+L7</f>
        <v>-129</v>
      </c>
      <c r="N7" s="599">
        <f t="shared" ref="N7:N9" si="6">(H7-J7)/C7*1000</f>
        <v>-7.6165145378710024</v>
      </c>
      <c r="O7" s="757">
        <f t="shared" si="1"/>
        <v>14.447198210723569</v>
      </c>
      <c r="P7" s="757">
        <f t="shared" si="2"/>
        <v>9.4299703802212402</v>
      </c>
      <c r="Q7" s="757">
        <f t="shared" si="3"/>
        <v>5.0172278305023275</v>
      </c>
      <c r="R7" s="70">
        <v>427</v>
      </c>
      <c r="S7" s="71">
        <v>41</v>
      </c>
    </row>
    <row r="8" spans="1:19" ht="14.45" customHeight="1">
      <c r="A8" s="120"/>
      <c r="B8" s="121" t="s">
        <v>323</v>
      </c>
      <c r="C8" s="73">
        <v>50785</v>
      </c>
      <c r="D8" s="597" t="s">
        <v>390</v>
      </c>
      <c r="E8" s="190">
        <v>790</v>
      </c>
      <c r="F8" s="598">
        <v>479</v>
      </c>
      <c r="G8" s="752">
        <f t="shared" si="0"/>
        <v>311</v>
      </c>
      <c r="H8" s="190">
        <v>2466</v>
      </c>
      <c r="I8" s="114">
        <v>1282</v>
      </c>
      <c r="J8" s="190">
        <v>2621</v>
      </c>
      <c r="K8" s="112">
        <v>1518</v>
      </c>
      <c r="L8" s="107">
        <f t="shared" si="4"/>
        <v>-155</v>
      </c>
      <c r="M8" s="107">
        <f t="shared" si="5"/>
        <v>156</v>
      </c>
      <c r="N8" s="599">
        <f t="shared" si="6"/>
        <v>-3.0520823077680417</v>
      </c>
      <c r="O8" s="757">
        <f t="shared" si="1"/>
        <v>15.555774342817761</v>
      </c>
      <c r="P8" s="757">
        <f t="shared" si="2"/>
        <v>9.4319188736831734</v>
      </c>
      <c r="Q8" s="757">
        <f t="shared" si="3"/>
        <v>6.123855469134587</v>
      </c>
      <c r="R8" s="70">
        <v>353</v>
      </c>
      <c r="S8" s="71">
        <v>58</v>
      </c>
    </row>
    <row r="9" spans="1:19" ht="14.45" hidden="1" customHeight="1">
      <c r="A9" s="120"/>
      <c r="B9" s="121" t="s">
        <v>361</v>
      </c>
      <c r="C9" s="73">
        <v>52270</v>
      </c>
      <c r="D9" s="597" t="s">
        <v>390</v>
      </c>
      <c r="E9" s="190">
        <v>722</v>
      </c>
      <c r="F9" s="598">
        <v>389</v>
      </c>
      <c r="G9" s="752">
        <f t="shared" si="0"/>
        <v>333</v>
      </c>
      <c r="H9" s="190">
        <v>2174</v>
      </c>
      <c r="I9" s="114">
        <v>1022</v>
      </c>
      <c r="J9" s="190">
        <v>2210</v>
      </c>
      <c r="K9" s="112">
        <v>1226</v>
      </c>
      <c r="L9" s="107">
        <f t="shared" si="4"/>
        <v>-36</v>
      </c>
      <c r="M9" s="107">
        <f t="shared" si="5"/>
        <v>297</v>
      </c>
      <c r="N9" s="599">
        <f t="shared" si="6"/>
        <v>-0.6887315859957911</v>
      </c>
      <c r="O9" s="757">
        <f t="shared" si="1"/>
        <v>13.812894585804477</v>
      </c>
      <c r="P9" s="757">
        <f t="shared" si="2"/>
        <v>7.4421274153434096</v>
      </c>
      <c r="Q9" s="757">
        <f t="shared" si="3"/>
        <v>6.3707671704610673</v>
      </c>
      <c r="R9" s="70">
        <v>312</v>
      </c>
      <c r="S9" s="71">
        <v>70</v>
      </c>
    </row>
    <row r="10" spans="1:19" ht="14.45" customHeight="1">
      <c r="A10" s="120"/>
      <c r="B10" s="121" t="s">
        <v>212</v>
      </c>
      <c r="C10" s="73">
        <v>52351</v>
      </c>
      <c r="D10" s="597" t="s">
        <v>390</v>
      </c>
      <c r="E10" s="190">
        <v>589</v>
      </c>
      <c r="F10" s="598">
        <v>465</v>
      </c>
      <c r="G10" s="112">
        <v>124</v>
      </c>
      <c r="H10" s="190">
        <v>2142</v>
      </c>
      <c r="I10" s="114">
        <v>1089</v>
      </c>
      <c r="J10" s="190">
        <v>2330</v>
      </c>
      <c r="K10" s="112">
        <v>1328</v>
      </c>
      <c r="L10" s="107">
        <v>-188</v>
      </c>
      <c r="M10" s="107">
        <v>-64</v>
      </c>
      <c r="N10" s="599">
        <v>-0.4</v>
      </c>
      <c r="O10" s="599">
        <v>11.3</v>
      </c>
      <c r="P10" s="599">
        <v>8.9</v>
      </c>
      <c r="Q10" s="599">
        <v>2.4</v>
      </c>
      <c r="R10" s="70">
        <v>292</v>
      </c>
      <c r="S10" s="71">
        <v>62</v>
      </c>
    </row>
    <row r="11" spans="1:19" ht="14.45" customHeight="1">
      <c r="A11" s="120" t="s">
        <v>33</v>
      </c>
      <c r="B11" s="121" t="s">
        <v>141</v>
      </c>
      <c r="C11" s="73">
        <v>51834</v>
      </c>
      <c r="D11" s="597" t="s">
        <v>390</v>
      </c>
      <c r="E11" s="190">
        <v>510</v>
      </c>
      <c r="F11" s="598">
        <v>469</v>
      </c>
      <c r="G11" s="112">
        <v>41</v>
      </c>
      <c r="H11" s="190">
        <v>2073</v>
      </c>
      <c r="I11" s="114">
        <v>1078</v>
      </c>
      <c r="J11" s="190">
        <v>2212</v>
      </c>
      <c r="K11" s="112">
        <v>1126</v>
      </c>
      <c r="L11" s="107">
        <v>-139</v>
      </c>
      <c r="M11" s="107">
        <v>-98</v>
      </c>
      <c r="N11" s="599">
        <v>-2.7</v>
      </c>
      <c r="O11" s="599">
        <v>9.8000000000000007</v>
      </c>
      <c r="P11" s="599">
        <v>9</v>
      </c>
      <c r="Q11" s="599">
        <v>0.8</v>
      </c>
      <c r="R11" s="70">
        <v>273</v>
      </c>
      <c r="S11" s="71">
        <v>71</v>
      </c>
    </row>
    <row r="12" spans="1:19" ht="14.45" hidden="1" customHeight="1">
      <c r="A12" s="764"/>
      <c r="B12" s="121" t="s">
        <v>69</v>
      </c>
      <c r="C12" s="73">
        <v>51107</v>
      </c>
      <c r="D12" s="78" t="s">
        <v>390</v>
      </c>
      <c r="E12" s="190">
        <v>517</v>
      </c>
      <c r="F12" s="598">
        <v>533</v>
      </c>
      <c r="G12" s="112">
        <f t="shared" ref="G12" si="7">E12-F12</f>
        <v>-16</v>
      </c>
      <c r="H12" s="190">
        <v>2035</v>
      </c>
      <c r="I12" s="114">
        <v>1099</v>
      </c>
      <c r="J12" s="190">
        <v>2314</v>
      </c>
      <c r="K12" s="112">
        <v>1131</v>
      </c>
      <c r="L12" s="107">
        <f t="shared" ref="L12" si="8">H12-J12</f>
        <v>-279</v>
      </c>
      <c r="M12" s="107">
        <f t="shared" ref="M12" si="9">G12+L12</f>
        <v>-295</v>
      </c>
      <c r="N12" s="599">
        <v>-5.5</v>
      </c>
      <c r="O12" s="599">
        <v>10.1</v>
      </c>
      <c r="P12" s="599">
        <v>10.4</v>
      </c>
      <c r="Q12" s="599">
        <v>-0.3</v>
      </c>
      <c r="R12" s="70">
        <v>262</v>
      </c>
      <c r="S12" s="71">
        <v>85</v>
      </c>
    </row>
    <row r="13" spans="1:19" ht="14.45" customHeight="1">
      <c r="A13" s="953" t="s">
        <v>487</v>
      </c>
      <c r="B13" s="954"/>
      <c r="C13" s="73">
        <v>51107</v>
      </c>
      <c r="D13" s="78" t="s">
        <v>390</v>
      </c>
      <c r="E13" s="190">
        <v>517</v>
      </c>
      <c r="F13" s="598">
        <v>533</v>
      </c>
      <c r="G13" s="68">
        <v>-16</v>
      </c>
      <c r="H13" s="190">
        <v>2035</v>
      </c>
      <c r="I13" s="76">
        <v>1099</v>
      </c>
      <c r="J13" s="190">
        <v>2314</v>
      </c>
      <c r="K13" s="68">
        <v>1131</v>
      </c>
      <c r="L13" s="69">
        <v>-279</v>
      </c>
      <c r="M13" s="69">
        <v>-295</v>
      </c>
      <c r="N13" s="599">
        <v>-5.5</v>
      </c>
      <c r="O13" s="599">
        <v>10.1</v>
      </c>
      <c r="P13" s="599">
        <v>10.4</v>
      </c>
      <c r="Q13" s="599">
        <v>-0.3</v>
      </c>
      <c r="R13" s="70">
        <v>262</v>
      </c>
      <c r="S13" s="71">
        <v>85</v>
      </c>
    </row>
    <row r="14" spans="1:19" s="7" customFormat="1" ht="14.45" customHeight="1">
      <c r="A14" s="953" t="s">
        <v>83</v>
      </c>
      <c r="B14" s="954"/>
      <c r="C14" s="73">
        <v>50652</v>
      </c>
      <c r="D14" s="597"/>
      <c r="E14" s="190">
        <v>455</v>
      </c>
      <c r="F14" s="598">
        <v>526</v>
      </c>
      <c r="G14" s="68">
        <f t="shared" ref="G14:G24" si="10">E14-F14</f>
        <v>-71</v>
      </c>
      <c r="H14" s="190">
        <v>2012</v>
      </c>
      <c r="I14" s="76">
        <v>985</v>
      </c>
      <c r="J14" s="190">
        <v>2082</v>
      </c>
      <c r="K14" s="68">
        <v>1025</v>
      </c>
      <c r="L14" s="69">
        <f t="shared" ref="L14:L19" si="11">H14-J14</f>
        <v>-70</v>
      </c>
      <c r="M14" s="69">
        <f t="shared" ref="M14:M24" si="12">G14+L14</f>
        <v>-141</v>
      </c>
      <c r="N14" s="599">
        <v>-1.4</v>
      </c>
      <c r="O14" s="599">
        <v>9</v>
      </c>
      <c r="P14" s="599">
        <v>10.4</v>
      </c>
      <c r="Q14" s="599">
        <v>-1.4</v>
      </c>
      <c r="R14" s="70">
        <v>258</v>
      </c>
      <c r="S14" s="71">
        <v>79</v>
      </c>
    </row>
    <row r="15" spans="1:19" s="7" customFormat="1" ht="14.45" customHeight="1">
      <c r="A15" s="953" t="s">
        <v>66</v>
      </c>
      <c r="B15" s="954"/>
      <c r="C15" s="73">
        <v>50357</v>
      </c>
      <c r="D15" s="597"/>
      <c r="E15" s="522">
        <v>465</v>
      </c>
      <c r="F15" s="598">
        <v>469</v>
      </c>
      <c r="G15" s="68">
        <f t="shared" si="10"/>
        <v>-4</v>
      </c>
      <c r="H15" s="190">
        <v>2033</v>
      </c>
      <c r="I15" s="76">
        <v>1040</v>
      </c>
      <c r="J15" s="190">
        <v>2291</v>
      </c>
      <c r="K15" s="68">
        <v>1114</v>
      </c>
      <c r="L15" s="69">
        <f t="shared" si="11"/>
        <v>-258</v>
      </c>
      <c r="M15" s="69">
        <f t="shared" si="12"/>
        <v>-262</v>
      </c>
      <c r="N15" s="599">
        <v>-5.0999999999999996</v>
      </c>
      <c r="O15" s="599">
        <v>9.1999999999999993</v>
      </c>
      <c r="P15" s="599">
        <v>9.3000000000000007</v>
      </c>
      <c r="Q15" s="599">
        <v>-0.1</v>
      </c>
      <c r="R15" s="70">
        <v>277</v>
      </c>
      <c r="S15" s="71">
        <v>104</v>
      </c>
    </row>
    <row r="16" spans="1:19" s="7" customFormat="1" ht="14.45" customHeight="1">
      <c r="A16" s="953" t="s">
        <v>252</v>
      </c>
      <c r="B16" s="954"/>
      <c r="C16" s="600">
        <v>50112</v>
      </c>
      <c r="D16" s="601"/>
      <c r="E16" s="74">
        <v>443</v>
      </c>
      <c r="F16" s="602">
        <v>552</v>
      </c>
      <c r="G16" s="68">
        <f t="shared" si="10"/>
        <v>-109</v>
      </c>
      <c r="H16" s="75">
        <v>1973</v>
      </c>
      <c r="I16" s="76">
        <v>997</v>
      </c>
      <c r="J16" s="75">
        <v>2150</v>
      </c>
      <c r="K16" s="68">
        <v>1063</v>
      </c>
      <c r="L16" s="69">
        <f t="shared" si="11"/>
        <v>-177</v>
      </c>
      <c r="M16" s="69">
        <f t="shared" si="12"/>
        <v>-286</v>
      </c>
      <c r="N16" s="77">
        <v>-3.5</v>
      </c>
      <c r="O16" s="77">
        <v>8.8000000000000007</v>
      </c>
      <c r="P16" s="77">
        <v>11</v>
      </c>
      <c r="Q16" s="77">
        <v>-2.2000000000000002</v>
      </c>
      <c r="R16" s="69">
        <v>281</v>
      </c>
      <c r="S16" s="72">
        <v>101</v>
      </c>
    </row>
    <row r="17" spans="1:19" s="7" customFormat="1" ht="14.45" customHeight="1">
      <c r="A17" s="953" t="s">
        <v>92</v>
      </c>
      <c r="B17" s="954"/>
      <c r="C17" s="600">
        <v>49711</v>
      </c>
      <c r="D17" s="78" t="s">
        <v>391</v>
      </c>
      <c r="E17" s="74">
        <v>469</v>
      </c>
      <c r="F17" s="74">
        <v>604</v>
      </c>
      <c r="G17" s="68">
        <f t="shared" si="10"/>
        <v>-135</v>
      </c>
      <c r="H17" s="75">
        <v>2010</v>
      </c>
      <c r="I17" s="76">
        <v>1060</v>
      </c>
      <c r="J17" s="75">
        <v>2195</v>
      </c>
      <c r="K17" s="68">
        <v>1119</v>
      </c>
      <c r="L17" s="69">
        <f t="shared" si="11"/>
        <v>-185</v>
      </c>
      <c r="M17" s="69">
        <f t="shared" si="12"/>
        <v>-320</v>
      </c>
      <c r="N17" s="77">
        <v>-3.7</v>
      </c>
      <c r="O17" s="77">
        <v>9.4</v>
      </c>
      <c r="P17" s="77">
        <v>12.2</v>
      </c>
      <c r="Q17" s="77">
        <v>-2.7</v>
      </c>
      <c r="R17" s="69">
        <v>257</v>
      </c>
      <c r="S17" s="72">
        <v>121</v>
      </c>
    </row>
    <row r="18" spans="1:19" s="7" customFormat="1" ht="14.45" customHeight="1">
      <c r="A18" s="953" t="s">
        <v>76</v>
      </c>
      <c r="B18" s="954"/>
      <c r="C18" s="600">
        <v>49518</v>
      </c>
      <c r="D18" s="78"/>
      <c r="E18" s="74">
        <v>466</v>
      </c>
      <c r="F18" s="74">
        <v>511</v>
      </c>
      <c r="G18" s="68">
        <f t="shared" si="10"/>
        <v>-45</v>
      </c>
      <c r="H18" s="75">
        <v>1970</v>
      </c>
      <c r="I18" s="76">
        <v>991</v>
      </c>
      <c r="J18" s="75">
        <v>2128</v>
      </c>
      <c r="K18" s="68">
        <v>1057</v>
      </c>
      <c r="L18" s="69">
        <f t="shared" si="11"/>
        <v>-158</v>
      </c>
      <c r="M18" s="69">
        <f t="shared" si="12"/>
        <v>-203</v>
      </c>
      <c r="N18" s="77">
        <v>-3.2</v>
      </c>
      <c r="O18" s="77">
        <v>9.4</v>
      </c>
      <c r="P18" s="77">
        <v>10.3</v>
      </c>
      <c r="Q18" s="77">
        <v>-0.9</v>
      </c>
      <c r="R18" s="69">
        <v>259</v>
      </c>
      <c r="S18" s="72">
        <v>109</v>
      </c>
    </row>
    <row r="19" spans="1:19" s="7" customFormat="1" ht="14.45" customHeight="1">
      <c r="A19" s="953" t="s">
        <v>311</v>
      </c>
      <c r="B19" s="954"/>
      <c r="C19" s="600">
        <v>49274</v>
      </c>
      <c r="D19" s="78"/>
      <c r="E19" s="74">
        <v>405</v>
      </c>
      <c r="F19" s="74">
        <v>507</v>
      </c>
      <c r="G19" s="68">
        <f t="shared" si="10"/>
        <v>-102</v>
      </c>
      <c r="H19" s="75">
        <v>2126</v>
      </c>
      <c r="I19" s="76">
        <v>1099</v>
      </c>
      <c r="J19" s="75">
        <v>2287</v>
      </c>
      <c r="K19" s="68">
        <v>1192</v>
      </c>
      <c r="L19" s="69">
        <f t="shared" si="11"/>
        <v>-161</v>
      </c>
      <c r="M19" s="69">
        <f t="shared" si="12"/>
        <v>-263</v>
      </c>
      <c r="N19" s="77">
        <v>-3.3</v>
      </c>
      <c r="O19" s="77">
        <v>8.1999999999999993</v>
      </c>
      <c r="P19" s="77">
        <v>10.3</v>
      </c>
      <c r="Q19" s="77">
        <v>-2.1</v>
      </c>
      <c r="R19" s="69">
        <v>274</v>
      </c>
      <c r="S19" s="72">
        <v>122</v>
      </c>
    </row>
    <row r="20" spans="1:19" s="7" customFormat="1" ht="14.45" customHeight="1">
      <c r="A20" s="953" t="s">
        <v>236</v>
      </c>
      <c r="B20" s="954"/>
      <c r="C20" s="600">
        <v>49029</v>
      </c>
      <c r="D20" s="78"/>
      <c r="E20" s="74">
        <v>420</v>
      </c>
      <c r="F20" s="74">
        <v>565</v>
      </c>
      <c r="G20" s="68">
        <f t="shared" si="10"/>
        <v>-145</v>
      </c>
      <c r="H20" s="75">
        <v>2088</v>
      </c>
      <c r="I20" s="76">
        <v>1040</v>
      </c>
      <c r="J20" s="75">
        <v>2245</v>
      </c>
      <c r="K20" s="68">
        <v>1116</v>
      </c>
      <c r="L20" s="69">
        <f t="shared" ref="L20:L28" si="13">H20-J20</f>
        <v>-157</v>
      </c>
      <c r="M20" s="69">
        <f t="shared" si="12"/>
        <v>-302</v>
      </c>
      <c r="N20" s="77">
        <v>-3.2</v>
      </c>
      <c r="O20" s="77">
        <v>8.6</v>
      </c>
      <c r="P20" s="77">
        <v>11.5</v>
      </c>
      <c r="Q20" s="77">
        <v>-3</v>
      </c>
      <c r="R20" s="69">
        <v>258</v>
      </c>
      <c r="S20" s="72">
        <v>116</v>
      </c>
    </row>
    <row r="21" spans="1:19" s="7" customFormat="1" ht="14.45" customHeight="1">
      <c r="A21" s="953" t="s">
        <v>208</v>
      </c>
      <c r="B21" s="954"/>
      <c r="C21" s="600">
        <v>48839</v>
      </c>
      <c r="D21" s="78"/>
      <c r="E21" s="74">
        <v>442</v>
      </c>
      <c r="F21" s="74">
        <v>504</v>
      </c>
      <c r="G21" s="68">
        <f t="shared" si="10"/>
        <v>-62</v>
      </c>
      <c r="H21" s="75">
        <v>2016</v>
      </c>
      <c r="I21" s="76">
        <v>1068</v>
      </c>
      <c r="J21" s="75">
        <v>2109</v>
      </c>
      <c r="K21" s="68">
        <v>1084</v>
      </c>
      <c r="L21" s="69">
        <f t="shared" si="13"/>
        <v>-93</v>
      </c>
      <c r="M21" s="69">
        <f t="shared" si="12"/>
        <v>-155</v>
      </c>
      <c r="N21" s="77">
        <v>-1.9</v>
      </c>
      <c r="O21" s="77">
        <v>9.1</v>
      </c>
      <c r="P21" s="77">
        <v>10.3</v>
      </c>
      <c r="Q21" s="77">
        <v>-1.3</v>
      </c>
      <c r="R21" s="69">
        <v>257</v>
      </c>
      <c r="S21" s="72">
        <v>101</v>
      </c>
    </row>
    <row r="22" spans="1:19" s="7" customFormat="1" ht="14.45" customHeight="1">
      <c r="A22" s="953" t="s">
        <v>215</v>
      </c>
      <c r="B22" s="954"/>
      <c r="C22" s="73">
        <v>52592</v>
      </c>
      <c r="D22" s="78" t="s">
        <v>391</v>
      </c>
      <c r="E22" s="74">
        <v>444</v>
      </c>
      <c r="F22" s="74">
        <v>589</v>
      </c>
      <c r="G22" s="68">
        <f t="shared" si="10"/>
        <v>-145</v>
      </c>
      <c r="H22" s="75">
        <v>2022</v>
      </c>
      <c r="I22" s="76">
        <v>1053</v>
      </c>
      <c r="J22" s="75">
        <v>2430</v>
      </c>
      <c r="K22" s="68">
        <v>1232</v>
      </c>
      <c r="L22" s="69">
        <f t="shared" si="13"/>
        <v>-408</v>
      </c>
      <c r="M22" s="69">
        <f t="shared" si="12"/>
        <v>-553</v>
      </c>
      <c r="N22" s="77">
        <v>-7.8</v>
      </c>
      <c r="O22" s="77">
        <v>8.4</v>
      </c>
      <c r="P22" s="77">
        <v>11.2</v>
      </c>
      <c r="Q22" s="77">
        <v>-2.8</v>
      </c>
      <c r="R22" s="69">
        <v>288</v>
      </c>
      <c r="S22" s="72">
        <v>90</v>
      </c>
    </row>
    <row r="23" spans="1:19" s="7" customFormat="1">
      <c r="A23" s="953" t="s">
        <v>325</v>
      </c>
      <c r="B23" s="954"/>
      <c r="C23" s="73">
        <v>52197</v>
      </c>
      <c r="D23" s="78"/>
      <c r="E23" s="74">
        <v>477</v>
      </c>
      <c r="F23" s="74">
        <v>589</v>
      </c>
      <c r="G23" s="68">
        <f t="shared" si="10"/>
        <v>-112</v>
      </c>
      <c r="H23" s="75">
        <v>1836</v>
      </c>
      <c r="I23" s="76">
        <v>879</v>
      </c>
      <c r="J23" s="75">
        <v>2150</v>
      </c>
      <c r="K23" s="68">
        <v>1126</v>
      </c>
      <c r="L23" s="69">
        <f t="shared" si="13"/>
        <v>-314</v>
      </c>
      <c r="M23" s="69">
        <f t="shared" si="12"/>
        <v>-426</v>
      </c>
      <c r="N23" s="77">
        <v>-6</v>
      </c>
      <c r="O23" s="77">
        <v>9.1</v>
      </c>
      <c r="P23" s="77">
        <v>11.3</v>
      </c>
      <c r="Q23" s="77">
        <v>-2.1</v>
      </c>
      <c r="R23" s="69">
        <v>271</v>
      </c>
      <c r="S23" s="72">
        <v>117</v>
      </c>
    </row>
    <row r="24" spans="1:19">
      <c r="A24" s="953" t="s">
        <v>96</v>
      </c>
      <c r="B24" s="954"/>
      <c r="C24" s="73">
        <v>51507</v>
      </c>
      <c r="D24" s="78"/>
      <c r="E24" s="74">
        <v>448</v>
      </c>
      <c r="F24" s="74">
        <v>672</v>
      </c>
      <c r="G24" s="68">
        <f t="shared" si="10"/>
        <v>-224</v>
      </c>
      <c r="H24" s="75">
        <v>1651</v>
      </c>
      <c r="I24" s="76">
        <v>788</v>
      </c>
      <c r="J24" s="75">
        <v>2133</v>
      </c>
      <c r="K24" s="68">
        <v>1163</v>
      </c>
      <c r="L24" s="69">
        <f t="shared" si="13"/>
        <v>-482</v>
      </c>
      <c r="M24" s="69">
        <f t="shared" si="12"/>
        <v>-706</v>
      </c>
      <c r="N24" s="77">
        <v>-9.4</v>
      </c>
      <c r="O24" s="77">
        <v>8.6999999999999993</v>
      </c>
      <c r="P24" s="77">
        <v>13</v>
      </c>
      <c r="Q24" s="77">
        <v>-4.3</v>
      </c>
      <c r="R24" s="69">
        <v>248</v>
      </c>
      <c r="S24" s="72">
        <v>106</v>
      </c>
    </row>
    <row r="25" spans="1:19" s="603" customFormat="1" ht="13.5" customHeight="1">
      <c r="A25" s="953" t="s">
        <v>124</v>
      </c>
      <c r="B25" s="954"/>
      <c r="C25" s="73">
        <v>51190</v>
      </c>
      <c r="D25" s="78"/>
      <c r="E25" s="74">
        <v>442</v>
      </c>
      <c r="F25" s="74">
        <v>633</v>
      </c>
      <c r="G25" s="68">
        <v>-191</v>
      </c>
      <c r="H25" s="75">
        <v>1687</v>
      </c>
      <c r="I25" s="76">
        <v>799</v>
      </c>
      <c r="J25" s="75">
        <v>1863</v>
      </c>
      <c r="K25" s="68">
        <v>952</v>
      </c>
      <c r="L25" s="69">
        <f t="shared" si="13"/>
        <v>-176</v>
      </c>
      <c r="M25" s="69">
        <v>-367</v>
      </c>
      <c r="N25" s="77">
        <v>-3.4</v>
      </c>
      <c r="O25" s="77">
        <v>8.6</v>
      </c>
      <c r="P25" s="77">
        <v>12.4</v>
      </c>
      <c r="Q25" s="77">
        <v>-3.7</v>
      </c>
      <c r="R25" s="69">
        <v>291</v>
      </c>
      <c r="S25" s="72">
        <v>99</v>
      </c>
    </row>
    <row r="26" spans="1:19" s="603" customFormat="1" ht="13.5" customHeight="1">
      <c r="A26" s="953" t="s">
        <v>48</v>
      </c>
      <c r="B26" s="954"/>
      <c r="C26" s="73">
        <v>50793</v>
      </c>
      <c r="D26" s="78"/>
      <c r="E26" s="74">
        <v>421</v>
      </c>
      <c r="F26" s="74">
        <v>602</v>
      </c>
      <c r="G26" s="68">
        <v>-181</v>
      </c>
      <c r="H26" s="75">
        <v>1605</v>
      </c>
      <c r="I26" s="76">
        <v>794</v>
      </c>
      <c r="J26" s="75">
        <v>1733</v>
      </c>
      <c r="K26" s="68">
        <v>914</v>
      </c>
      <c r="L26" s="69">
        <f t="shared" si="13"/>
        <v>-128</v>
      </c>
      <c r="M26" s="69">
        <v>-309</v>
      </c>
      <c r="N26" s="77">
        <v>-2.5</v>
      </c>
      <c r="O26" s="77">
        <v>8.3000000000000007</v>
      </c>
      <c r="P26" s="77">
        <v>11.9</v>
      </c>
      <c r="Q26" s="77">
        <v>-3.6</v>
      </c>
      <c r="R26" s="69">
        <v>238</v>
      </c>
      <c r="S26" s="72">
        <v>109</v>
      </c>
    </row>
    <row r="27" spans="1:19" s="603" customFormat="1" ht="13.5" customHeight="1">
      <c r="A27" s="953" t="s">
        <v>383</v>
      </c>
      <c r="B27" s="954"/>
      <c r="C27" s="73">
        <v>50720</v>
      </c>
      <c r="D27" s="78" t="s">
        <v>391</v>
      </c>
      <c r="E27" s="74">
        <v>390</v>
      </c>
      <c r="F27" s="74">
        <v>619</v>
      </c>
      <c r="G27" s="68">
        <v>-229</v>
      </c>
      <c r="H27" s="75">
        <v>1532</v>
      </c>
      <c r="I27" s="76">
        <v>743</v>
      </c>
      <c r="J27" s="75">
        <v>1770</v>
      </c>
      <c r="K27" s="68">
        <v>871</v>
      </c>
      <c r="L27" s="69">
        <f t="shared" si="13"/>
        <v>-238</v>
      </c>
      <c r="M27" s="69">
        <v>-467</v>
      </c>
      <c r="N27" s="77">
        <v>-4.7</v>
      </c>
      <c r="O27" s="77">
        <v>7.7</v>
      </c>
      <c r="P27" s="77">
        <v>12.2</v>
      </c>
      <c r="Q27" s="77">
        <v>-4.5</v>
      </c>
      <c r="R27" s="69">
        <v>218</v>
      </c>
      <c r="S27" s="72">
        <v>104</v>
      </c>
    </row>
    <row r="28" spans="1:19" s="603" customFormat="1" ht="13.5" customHeight="1">
      <c r="A28" s="953" t="s">
        <v>255</v>
      </c>
      <c r="B28" s="954"/>
      <c r="C28" s="73">
        <v>50301</v>
      </c>
      <c r="D28" s="78"/>
      <c r="E28" s="74">
        <v>461</v>
      </c>
      <c r="F28" s="74">
        <v>637</v>
      </c>
      <c r="G28" s="68">
        <v>-176</v>
      </c>
      <c r="H28" s="75">
        <v>1434</v>
      </c>
      <c r="I28" s="76">
        <v>672</v>
      </c>
      <c r="J28" s="75">
        <v>1676</v>
      </c>
      <c r="K28" s="68">
        <v>841</v>
      </c>
      <c r="L28" s="69">
        <f t="shared" si="13"/>
        <v>-242</v>
      </c>
      <c r="M28" s="69">
        <v>-418</v>
      </c>
      <c r="N28" s="77">
        <v>-4.8</v>
      </c>
      <c r="O28" s="77">
        <v>9.1999999999999993</v>
      </c>
      <c r="P28" s="77">
        <v>12.7</v>
      </c>
      <c r="Q28" s="77">
        <v>-3.5</v>
      </c>
      <c r="R28" s="69">
        <v>220</v>
      </c>
      <c r="S28" s="72">
        <v>101</v>
      </c>
    </row>
    <row r="29" spans="1:19" s="603" customFormat="1" ht="13.5" customHeight="1">
      <c r="A29" s="953" t="s">
        <v>71</v>
      </c>
      <c r="B29" s="954"/>
      <c r="C29" s="73">
        <v>49981</v>
      </c>
      <c r="D29" s="78"/>
      <c r="E29" s="111">
        <v>409</v>
      </c>
      <c r="F29" s="111">
        <v>659</v>
      </c>
      <c r="G29" s="112">
        <v>-250</v>
      </c>
      <c r="H29" s="113">
        <v>1563</v>
      </c>
      <c r="I29" s="114">
        <v>736</v>
      </c>
      <c r="J29" s="113">
        <v>1630</v>
      </c>
      <c r="K29" s="112">
        <v>793</v>
      </c>
      <c r="L29" s="107">
        <v>-67</v>
      </c>
      <c r="M29" s="107">
        <v>-317</v>
      </c>
      <c r="N29" s="115">
        <v>-1.3</v>
      </c>
      <c r="O29" s="115">
        <v>8.1999999999999993</v>
      </c>
      <c r="P29" s="115">
        <v>13.2</v>
      </c>
      <c r="Q29" s="115">
        <v>-5</v>
      </c>
      <c r="R29" s="107">
        <v>251</v>
      </c>
      <c r="S29" s="108">
        <v>81</v>
      </c>
    </row>
    <row r="30" spans="1:19" s="7" customFormat="1">
      <c r="A30" s="953" t="s">
        <v>0</v>
      </c>
      <c r="B30" s="954"/>
      <c r="C30" s="73">
        <v>49525</v>
      </c>
      <c r="D30" s="78"/>
      <c r="E30" s="111">
        <v>416</v>
      </c>
      <c r="F30" s="111">
        <v>709</v>
      </c>
      <c r="G30" s="112">
        <v>-293</v>
      </c>
      <c r="H30" s="113">
        <v>1474</v>
      </c>
      <c r="I30" s="114">
        <v>674</v>
      </c>
      <c r="J30" s="113">
        <v>1599</v>
      </c>
      <c r="K30" s="112">
        <v>702</v>
      </c>
      <c r="L30" s="107">
        <v>-125</v>
      </c>
      <c r="M30" s="107">
        <v>-418</v>
      </c>
      <c r="N30" s="115">
        <v>-2.5</v>
      </c>
      <c r="O30" s="115">
        <v>8.4</v>
      </c>
      <c r="P30" s="115">
        <v>14.3</v>
      </c>
      <c r="Q30" s="115">
        <v>-5.9</v>
      </c>
      <c r="R30" s="107">
        <v>235</v>
      </c>
      <c r="S30" s="108">
        <v>86</v>
      </c>
    </row>
    <row r="31" spans="1:19" s="7" customFormat="1" ht="14.25" thickBot="1">
      <c r="A31" s="955" t="s">
        <v>389</v>
      </c>
      <c r="B31" s="956"/>
      <c r="C31" s="765">
        <v>49091</v>
      </c>
      <c r="D31" s="766"/>
      <c r="E31" s="767">
        <v>364</v>
      </c>
      <c r="F31" s="767">
        <v>704</v>
      </c>
      <c r="G31" s="768">
        <v>-340</v>
      </c>
      <c r="H31" s="769">
        <v>1429</v>
      </c>
      <c r="I31" s="770">
        <v>712</v>
      </c>
      <c r="J31" s="769">
        <v>1534</v>
      </c>
      <c r="K31" s="768">
        <v>787</v>
      </c>
      <c r="L31" s="771">
        <v>-105</v>
      </c>
      <c r="M31" s="771">
        <f>G31+L31</f>
        <v>-445</v>
      </c>
      <c r="N31" s="772">
        <v>-2.1</v>
      </c>
      <c r="O31" s="772">
        <v>7.4</v>
      </c>
      <c r="P31" s="772">
        <v>14.3</v>
      </c>
      <c r="Q31" s="772">
        <v>-6.9</v>
      </c>
      <c r="R31" s="773">
        <v>218</v>
      </c>
      <c r="S31" s="774">
        <v>91</v>
      </c>
    </row>
    <row r="32" spans="1:19" ht="13.5" customHeight="1">
      <c r="A32" s="604" t="s">
        <v>436</v>
      </c>
      <c r="B32" s="66" t="s">
        <v>435</v>
      </c>
      <c r="C32" s="79"/>
      <c r="D32" s="605"/>
      <c r="E32" s="79"/>
      <c r="F32" s="79"/>
      <c r="G32" s="8"/>
      <c r="H32" s="8"/>
      <c r="I32" s="79"/>
      <c r="J32" s="8"/>
      <c r="K32" s="8"/>
      <c r="L32" s="8"/>
      <c r="M32" s="8"/>
      <c r="N32" s="8"/>
      <c r="O32" s="79"/>
      <c r="P32" s="79"/>
      <c r="Q32" s="79"/>
      <c r="R32" s="79"/>
      <c r="S32" s="79"/>
    </row>
    <row r="33" spans="1:21" ht="3" customHeight="1">
      <c r="A33" s="369"/>
      <c r="B33" s="193"/>
      <c r="C33" s="80"/>
      <c r="D33" s="606"/>
      <c r="E33" s="80"/>
      <c r="F33" s="80"/>
      <c r="G33" s="164"/>
      <c r="H33" s="164"/>
      <c r="I33" s="80"/>
      <c r="J33" s="164"/>
      <c r="K33" s="164"/>
      <c r="L33" s="164"/>
      <c r="M33" s="164"/>
      <c r="N33" s="164"/>
      <c r="O33" s="80"/>
      <c r="P33" s="80"/>
      <c r="Q33" s="80"/>
      <c r="R33" s="80"/>
      <c r="S33" s="80"/>
    </row>
    <row r="34" spans="1:21">
      <c r="A34" s="607" t="s">
        <v>424</v>
      </c>
      <c r="B34" s="608" t="s">
        <v>418</v>
      </c>
      <c r="C34" s="608"/>
      <c r="D34" s="608"/>
      <c r="E34" s="608"/>
      <c r="F34" s="608"/>
      <c r="G34" s="608"/>
      <c r="H34" s="608"/>
      <c r="I34" s="608"/>
      <c r="J34" s="608"/>
      <c r="K34" s="608" t="s">
        <v>417</v>
      </c>
      <c r="L34" s="603"/>
      <c r="M34" s="608"/>
      <c r="N34" s="608"/>
      <c r="O34" s="608"/>
      <c r="P34" s="608"/>
      <c r="Q34" s="608"/>
      <c r="R34" s="608"/>
      <c r="S34" s="608"/>
    </row>
    <row r="35" spans="1:21">
      <c r="A35" s="607"/>
      <c r="B35" s="608" t="s">
        <v>413</v>
      </c>
      <c r="C35" s="608"/>
      <c r="D35" s="608"/>
      <c r="E35" s="608"/>
      <c r="F35" s="608"/>
      <c r="G35" s="608"/>
      <c r="H35" s="608"/>
      <c r="I35" s="608"/>
      <c r="J35" s="608"/>
      <c r="K35" s="608" t="s">
        <v>416</v>
      </c>
      <c r="L35" s="603"/>
      <c r="M35" s="608"/>
      <c r="N35" s="608"/>
      <c r="O35" s="608"/>
      <c r="P35" s="608"/>
      <c r="Q35" s="608"/>
      <c r="R35" s="608"/>
      <c r="S35" s="608"/>
    </row>
    <row r="36" spans="1:21" ht="13.5" customHeight="1">
      <c r="A36" s="607"/>
      <c r="B36" s="608" t="s">
        <v>412</v>
      </c>
      <c r="C36" s="608"/>
      <c r="D36" s="608"/>
      <c r="E36" s="608"/>
      <c r="F36" s="608"/>
      <c r="G36" s="608"/>
      <c r="H36" s="608"/>
      <c r="I36" s="608"/>
      <c r="J36" s="608"/>
      <c r="K36" s="608" t="s">
        <v>415</v>
      </c>
      <c r="L36" s="603"/>
      <c r="M36" s="608"/>
      <c r="N36" s="608"/>
      <c r="O36" s="608"/>
      <c r="P36" s="608"/>
      <c r="Q36" s="608"/>
      <c r="R36" s="608"/>
      <c r="S36" s="608"/>
    </row>
    <row r="37" spans="1:21" ht="13.5" customHeight="1">
      <c r="A37" s="607"/>
      <c r="B37" s="608" t="s">
        <v>411</v>
      </c>
      <c r="C37" s="608"/>
      <c r="D37" s="608"/>
      <c r="E37" s="608"/>
      <c r="F37" s="608"/>
      <c r="G37" s="608"/>
      <c r="H37" s="608"/>
      <c r="I37" s="608"/>
      <c r="J37" s="608"/>
      <c r="K37" s="608" t="s">
        <v>414</v>
      </c>
      <c r="L37" s="603"/>
      <c r="M37" s="608"/>
      <c r="N37" s="608"/>
      <c r="O37" s="608"/>
      <c r="P37" s="608"/>
      <c r="Q37" s="608"/>
      <c r="R37" s="608"/>
      <c r="S37" s="608"/>
    </row>
    <row r="38" spans="1:21">
      <c r="A38" s="607"/>
      <c r="B38" s="608" t="s">
        <v>410</v>
      </c>
      <c r="C38" s="608"/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608"/>
      <c r="Q38" s="608"/>
      <c r="R38" s="608"/>
      <c r="S38" s="608"/>
    </row>
    <row r="39" spans="1:21" ht="3" customHeight="1">
      <c r="A39" s="603"/>
      <c r="B39" s="603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</row>
    <row r="40" spans="1:21" s="857" customFormat="1" ht="15" customHeight="1" thickBot="1">
      <c r="A40" s="854" t="s">
        <v>513</v>
      </c>
      <c r="B40" s="855"/>
      <c r="C40" s="855"/>
      <c r="D40" s="855"/>
      <c r="E40" s="855"/>
      <c r="F40" s="855"/>
      <c r="G40" s="856"/>
      <c r="H40" s="856"/>
      <c r="I40" s="856"/>
      <c r="J40" s="856"/>
      <c r="K40" s="856"/>
      <c r="L40" s="856"/>
      <c r="M40" s="856"/>
      <c r="N40" s="856"/>
      <c r="O40" s="856"/>
      <c r="P40" s="856"/>
      <c r="Q40" s="856"/>
      <c r="R40" s="922" t="s">
        <v>150</v>
      </c>
      <c r="S40" s="922"/>
    </row>
    <row r="41" spans="1:21" ht="13.5" customHeight="1">
      <c r="A41" s="936" t="s">
        <v>203</v>
      </c>
      <c r="B41" s="937"/>
      <c r="C41" s="947" t="s">
        <v>20</v>
      </c>
      <c r="D41" s="948"/>
      <c r="E41" s="942" t="s">
        <v>13</v>
      </c>
      <c r="F41" s="943"/>
      <c r="G41" s="943"/>
      <c r="H41" s="943"/>
      <c r="I41" s="944"/>
      <c r="J41" s="942" t="s">
        <v>319</v>
      </c>
      <c r="K41" s="943"/>
      <c r="L41" s="943"/>
      <c r="M41" s="943"/>
      <c r="N41" s="943"/>
      <c r="O41" s="943"/>
      <c r="P41" s="943"/>
      <c r="Q41" s="943"/>
      <c r="R41" s="944"/>
      <c r="S41" s="923" t="s">
        <v>468</v>
      </c>
    </row>
    <row r="42" spans="1:21" ht="13.5" customHeight="1">
      <c r="A42" s="938"/>
      <c r="B42" s="939"/>
      <c r="C42" s="949"/>
      <c r="D42" s="950"/>
      <c r="E42" s="931" t="s">
        <v>320</v>
      </c>
      <c r="F42" s="932"/>
      <c r="G42" s="931" t="s">
        <v>246</v>
      </c>
      <c r="H42" s="932"/>
      <c r="I42" s="933" t="s">
        <v>62</v>
      </c>
      <c r="J42" s="926" t="s">
        <v>256</v>
      </c>
      <c r="K42" s="927"/>
      <c r="L42" s="927"/>
      <c r="M42" s="928"/>
      <c r="N42" s="926" t="s">
        <v>15</v>
      </c>
      <c r="O42" s="927"/>
      <c r="P42" s="927"/>
      <c r="Q42" s="928"/>
      <c r="R42" s="933" t="s">
        <v>162</v>
      </c>
      <c r="S42" s="924"/>
    </row>
    <row r="43" spans="1:21" ht="13.5" customHeight="1">
      <c r="A43" s="938"/>
      <c r="B43" s="939"/>
      <c r="C43" s="949"/>
      <c r="D43" s="950"/>
      <c r="E43" s="610"/>
      <c r="F43" s="611"/>
      <c r="G43" s="612"/>
      <c r="H43" s="613"/>
      <c r="I43" s="934"/>
      <c r="J43" s="9"/>
      <c r="K43" s="9"/>
      <c r="L43" s="614"/>
      <c r="M43" s="615"/>
      <c r="N43" s="9"/>
      <c r="O43" s="9"/>
      <c r="P43" s="614"/>
      <c r="Q43" s="615"/>
      <c r="R43" s="934"/>
      <c r="S43" s="924"/>
    </row>
    <row r="44" spans="1:21" ht="13.5" customHeight="1" thickBot="1">
      <c r="A44" s="940"/>
      <c r="B44" s="941"/>
      <c r="C44" s="951"/>
      <c r="D44" s="952"/>
      <c r="E44" s="616" t="s">
        <v>292</v>
      </c>
      <c r="F44" s="499" t="s">
        <v>97</v>
      </c>
      <c r="G44" s="616" t="s">
        <v>292</v>
      </c>
      <c r="H44" s="499" t="s">
        <v>97</v>
      </c>
      <c r="I44" s="935"/>
      <c r="J44" s="617" t="s">
        <v>292</v>
      </c>
      <c r="K44" s="618" t="s">
        <v>97</v>
      </c>
      <c r="L44" s="619" t="s">
        <v>75</v>
      </c>
      <c r="M44" s="499" t="s">
        <v>97</v>
      </c>
      <c r="N44" s="617" t="s">
        <v>292</v>
      </c>
      <c r="O44" s="618" t="s">
        <v>97</v>
      </c>
      <c r="P44" s="619" t="s">
        <v>75</v>
      </c>
      <c r="Q44" s="499" t="s">
        <v>97</v>
      </c>
      <c r="R44" s="935"/>
      <c r="S44" s="925"/>
    </row>
    <row r="45" spans="1:21" ht="13.5" customHeight="1">
      <c r="A45" s="945" t="s">
        <v>37</v>
      </c>
      <c r="B45" s="946"/>
      <c r="C45" s="775">
        <v>49484</v>
      </c>
      <c r="D45" s="776"/>
      <c r="E45" s="777">
        <v>22</v>
      </c>
      <c r="F45" s="778">
        <v>11</v>
      </c>
      <c r="G45" s="777">
        <v>82</v>
      </c>
      <c r="H45" s="778">
        <v>43</v>
      </c>
      <c r="I45" s="779">
        <v>-60</v>
      </c>
      <c r="J45" s="775">
        <v>52</v>
      </c>
      <c r="K45" s="751">
        <f>8+12</f>
        <v>20</v>
      </c>
      <c r="L45" s="780">
        <v>22</v>
      </c>
      <c r="M45" s="778">
        <v>8</v>
      </c>
      <c r="N45" s="781">
        <v>83</v>
      </c>
      <c r="O45" s="751">
        <f>19+20</f>
        <v>39</v>
      </c>
      <c r="P45" s="780">
        <v>35</v>
      </c>
      <c r="Q45" s="778">
        <v>19</v>
      </c>
      <c r="R45" s="779">
        <v>-31</v>
      </c>
      <c r="S45" s="782">
        <v>-91</v>
      </c>
    </row>
    <row r="46" spans="1:21" ht="13.5" customHeight="1">
      <c r="A46" s="929" t="s">
        <v>70</v>
      </c>
      <c r="B46" s="930"/>
      <c r="C46" s="783">
        <v>49393</v>
      </c>
      <c r="D46" s="784"/>
      <c r="E46" s="785">
        <v>36</v>
      </c>
      <c r="F46" s="786">
        <v>17</v>
      </c>
      <c r="G46" s="785">
        <v>60</v>
      </c>
      <c r="H46" s="786">
        <v>28</v>
      </c>
      <c r="I46" s="787">
        <v>-24</v>
      </c>
      <c r="J46" s="783">
        <v>56</v>
      </c>
      <c r="K46" s="598">
        <f>16+15</f>
        <v>31</v>
      </c>
      <c r="L46" s="788">
        <v>29</v>
      </c>
      <c r="M46" s="786">
        <v>16</v>
      </c>
      <c r="N46" s="789">
        <v>103</v>
      </c>
      <c r="O46" s="598">
        <f>26+21</f>
        <v>47</v>
      </c>
      <c r="P46" s="788">
        <v>48</v>
      </c>
      <c r="Q46" s="786">
        <v>26</v>
      </c>
      <c r="R46" s="787">
        <v>-47</v>
      </c>
      <c r="S46" s="782">
        <v>-71</v>
      </c>
    </row>
    <row r="47" spans="1:21" ht="13.5" customHeight="1">
      <c r="A47" s="929" t="s">
        <v>116</v>
      </c>
      <c r="B47" s="930"/>
      <c r="C47" s="783">
        <v>49322</v>
      </c>
      <c r="D47" s="784"/>
      <c r="E47" s="785">
        <v>27</v>
      </c>
      <c r="F47" s="786">
        <v>9</v>
      </c>
      <c r="G47" s="785">
        <v>71</v>
      </c>
      <c r="H47" s="786">
        <v>31</v>
      </c>
      <c r="I47" s="787">
        <v>-44</v>
      </c>
      <c r="J47" s="783">
        <v>290</v>
      </c>
      <c r="K47" s="598">
        <f>92+67</f>
        <v>159</v>
      </c>
      <c r="L47" s="788">
        <v>163</v>
      </c>
      <c r="M47" s="786">
        <v>92</v>
      </c>
      <c r="N47" s="789">
        <v>429</v>
      </c>
      <c r="O47" s="598">
        <f>161+81</f>
        <v>242</v>
      </c>
      <c r="P47" s="788">
        <v>275</v>
      </c>
      <c r="Q47" s="786">
        <v>161</v>
      </c>
      <c r="R47" s="787">
        <v>-139</v>
      </c>
      <c r="S47" s="782">
        <v>-183</v>
      </c>
      <c r="U47" s="64"/>
    </row>
    <row r="48" spans="1:21">
      <c r="A48" s="929" t="s">
        <v>99</v>
      </c>
      <c r="B48" s="930"/>
      <c r="C48" s="783">
        <v>49139</v>
      </c>
      <c r="D48" s="784"/>
      <c r="E48" s="785">
        <v>27</v>
      </c>
      <c r="F48" s="786">
        <v>13</v>
      </c>
      <c r="G48" s="785">
        <v>66</v>
      </c>
      <c r="H48" s="786">
        <v>37</v>
      </c>
      <c r="I48" s="787">
        <v>-39</v>
      </c>
      <c r="J48" s="783">
        <v>265</v>
      </c>
      <c r="K48" s="598">
        <f>54+73</f>
        <v>127</v>
      </c>
      <c r="L48" s="788">
        <v>112</v>
      </c>
      <c r="M48" s="786">
        <v>54</v>
      </c>
      <c r="N48" s="789">
        <v>220</v>
      </c>
      <c r="O48" s="598">
        <f>57+62</f>
        <v>119</v>
      </c>
      <c r="P48" s="788">
        <v>105</v>
      </c>
      <c r="Q48" s="786">
        <v>57</v>
      </c>
      <c r="R48" s="787">
        <v>45</v>
      </c>
      <c r="S48" s="782">
        <v>6</v>
      </c>
    </row>
    <row r="49" spans="1:19">
      <c r="A49" s="929" t="s">
        <v>81</v>
      </c>
      <c r="B49" s="930"/>
      <c r="C49" s="783">
        <v>49145</v>
      </c>
      <c r="D49" s="784"/>
      <c r="E49" s="785">
        <v>29</v>
      </c>
      <c r="F49" s="786">
        <v>15</v>
      </c>
      <c r="G49" s="785">
        <v>55</v>
      </c>
      <c r="H49" s="786">
        <v>27</v>
      </c>
      <c r="I49" s="787">
        <v>-26</v>
      </c>
      <c r="J49" s="783">
        <v>118</v>
      </c>
      <c r="K49" s="598">
        <f>29+31</f>
        <v>60</v>
      </c>
      <c r="L49" s="788">
        <v>54</v>
      </c>
      <c r="M49" s="786">
        <v>29</v>
      </c>
      <c r="N49" s="789">
        <v>101</v>
      </c>
      <c r="O49" s="598">
        <f>14+32</f>
        <v>46</v>
      </c>
      <c r="P49" s="788">
        <v>33</v>
      </c>
      <c r="Q49" s="786">
        <v>14</v>
      </c>
      <c r="R49" s="787">
        <v>17</v>
      </c>
      <c r="S49" s="782">
        <v>-9</v>
      </c>
    </row>
    <row r="50" spans="1:19">
      <c r="A50" s="929" t="s">
        <v>64</v>
      </c>
      <c r="B50" s="930"/>
      <c r="C50" s="783">
        <v>49136</v>
      </c>
      <c r="D50" s="784"/>
      <c r="E50" s="785">
        <v>33</v>
      </c>
      <c r="F50" s="786">
        <v>21</v>
      </c>
      <c r="G50" s="785">
        <v>40</v>
      </c>
      <c r="H50" s="786">
        <v>14</v>
      </c>
      <c r="I50" s="787">
        <v>-7</v>
      </c>
      <c r="J50" s="783">
        <v>92</v>
      </c>
      <c r="K50" s="598">
        <f>16+24</f>
        <v>40</v>
      </c>
      <c r="L50" s="788">
        <v>36</v>
      </c>
      <c r="M50" s="786">
        <v>16</v>
      </c>
      <c r="N50" s="789">
        <v>96</v>
      </c>
      <c r="O50" s="598">
        <f>18+30</f>
        <v>48</v>
      </c>
      <c r="P50" s="788">
        <v>40</v>
      </c>
      <c r="Q50" s="786">
        <v>18</v>
      </c>
      <c r="R50" s="787">
        <v>-4</v>
      </c>
      <c r="S50" s="782">
        <v>-11</v>
      </c>
    </row>
    <row r="51" spans="1:19">
      <c r="A51" s="929" t="s">
        <v>123</v>
      </c>
      <c r="B51" s="930"/>
      <c r="C51" s="783">
        <v>49125</v>
      </c>
      <c r="D51" s="784"/>
      <c r="E51" s="785">
        <v>34</v>
      </c>
      <c r="F51" s="786">
        <v>17</v>
      </c>
      <c r="G51" s="785">
        <v>67</v>
      </c>
      <c r="H51" s="786">
        <v>34</v>
      </c>
      <c r="I51" s="787">
        <v>-33</v>
      </c>
      <c r="J51" s="783">
        <v>109</v>
      </c>
      <c r="K51" s="598">
        <f>29+27</f>
        <v>56</v>
      </c>
      <c r="L51" s="788">
        <v>56</v>
      </c>
      <c r="M51" s="786">
        <v>29</v>
      </c>
      <c r="N51" s="789">
        <v>107</v>
      </c>
      <c r="O51" s="598">
        <f>27+19</f>
        <v>46</v>
      </c>
      <c r="P51" s="788">
        <v>66</v>
      </c>
      <c r="Q51" s="786">
        <v>27</v>
      </c>
      <c r="R51" s="787">
        <v>2</v>
      </c>
      <c r="S51" s="782">
        <v>-31</v>
      </c>
    </row>
    <row r="52" spans="1:19">
      <c r="A52" s="929" t="s">
        <v>235</v>
      </c>
      <c r="B52" s="930"/>
      <c r="C52" s="783">
        <v>49094</v>
      </c>
      <c r="D52" s="784"/>
      <c r="E52" s="785">
        <v>39</v>
      </c>
      <c r="F52" s="786">
        <v>17</v>
      </c>
      <c r="G52" s="785">
        <v>47</v>
      </c>
      <c r="H52" s="786">
        <v>23</v>
      </c>
      <c r="I52" s="787">
        <v>-8</v>
      </c>
      <c r="J52" s="783">
        <v>104</v>
      </c>
      <c r="K52" s="598">
        <f>35+15</f>
        <v>50</v>
      </c>
      <c r="L52" s="788">
        <v>59</v>
      </c>
      <c r="M52" s="786">
        <v>35</v>
      </c>
      <c r="N52" s="789">
        <v>83</v>
      </c>
      <c r="O52" s="598">
        <f>24+20</f>
        <v>44</v>
      </c>
      <c r="P52" s="788">
        <v>38</v>
      </c>
      <c r="Q52" s="786">
        <v>24</v>
      </c>
      <c r="R52" s="787">
        <v>21</v>
      </c>
      <c r="S52" s="782">
        <v>13</v>
      </c>
    </row>
    <row r="53" spans="1:19">
      <c r="A53" s="929" t="s">
        <v>87</v>
      </c>
      <c r="B53" s="930"/>
      <c r="C53" s="783">
        <v>49107</v>
      </c>
      <c r="D53" s="784"/>
      <c r="E53" s="785">
        <v>32</v>
      </c>
      <c r="F53" s="786">
        <v>13</v>
      </c>
      <c r="G53" s="785">
        <v>59</v>
      </c>
      <c r="H53" s="786">
        <v>33</v>
      </c>
      <c r="I53" s="787">
        <v>-27</v>
      </c>
      <c r="J53" s="783">
        <v>102</v>
      </c>
      <c r="K53" s="598">
        <f>22+27</f>
        <v>49</v>
      </c>
      <c r="L53" s="788">
        <v>54</v>
      </c>
      <c r="M53" s="786">
        <v>22</v>
      </c>
      <c r="N53" s="789">
        <v>91</v>
      </c>
      <c r="O53" s="598">
        <f>21+17</f>
        <v>38</v>
      </c>
      <c r="P53" s="788">
        <v>57</v>
      </c>
      <c r="Q53" s="786">
        <v>21</v>
      </c>
      <c r="R53" s="787">
        <v>11</v>
      </c>
      <c r="S53" s="782">
        <v>-16</v>
      </c>
    </row>
    <row r="54" spans="1:19">
      <c r="A54" s="929" t="s">
        <v>371</v>
      </c>
      <c r="B54" s="930"/>
      <c r="C54" s="783">
        <v>49091</v>
      </c>
      <c r="D54" s="784"/>
      <c r="E54" s="785">
        <v>27</v>
      </c>
      <c r="F54" s="786">
        <v>14</v>
      </c>
      <c r="G54" s="785">
        <v>61</v>
      </c>
      <c r="H54" s="786">
        <v>34</v>
      </c>
      <c r="I54" s="787">
        <v>-34</v>
      </c>
      <c r="J54" s="783">
        <v>83</v>
      </c>
      <c r="K54" s="598">
        <f>29+21</f>
        <v>50</v>
      </c>
      <c r="L54" s="788">
        <v>44</v>
      </c>
      <c r="M54" s="786">
        <v>29</v>
      </c>
      <c r="N54" s="789">
        <v>85</v>
      </c>
      <c r="O54" s="598">
        <f>17+24</f>
        <v>41</v>
      </c>
      <c r="P54" s="788">
        <v>30</v>
      </c>
      <c r="Q54" s="786">
        <v>17</v>
      </c>
      <c r="R54" s="787">
        <v>-2</v>
      </c>
      <c r="S54" s="782">
        <v>-36</v>
      </c>
    </row>
    <row r="55" spans="1:19">
      <c r="A55" s="929" t="s">
        <v>115</v>
      </c>
      <c r="B55" s="930"/>
      <c r="C55" s="783">
        <v>49055</v>
      </c>
      <c r="D55" s="784"/>
      <c r="E55" s="785">
        <v>34</v>
      </c>
      <c r="F55" s="786">
        <v>19</v>
      </c>
      <c r="G55" s="785">
        <v>50</v>
      </c>
      <c r="H55" s="786">
        <v>19</v>
      </c>
      <c r="I55" s="787">
        <v>-16</v>
      </c>
      <c r="J55" s="783">
        <v>67</v>
      </c>
      <c r="K55" s="598">
        <f>17+11</f>
        <v>28</v>
      </c>
      <c r="L55" s="788">
        <v>36</v>
      </c>
      <c r="M55" s="786">
        <v>17</v>
      </c>
      <c r="N55" s="789">
        <v>66</v>
      </c>
      <c r="O55" s="598">
        <f>12+14</f>
        <v>26</v>
      </c>
      <c r="P55" s="788">
        <v>31</v>
      </c>
      <c r="Q55" s="786">
        <v>12</v>
      </c>
      <c r="R55" s="787">
        <v>1</v>
      </c>
      <c r="S55" s="782">
        <v>-15</v>
      </c>
    </row>
    <row r="56" spans="1:19" ht="14.25" thickBot="1">
      <c r="A56" s="915" t="s">
        <v>6</v>
      </c>
      <c r="B56" s="916"/>
      <c r="C56" s="790">
        <v>49040</v>
      </c>
      <c r="D56" s="791"/>
      <c r="E56" s="792">
        <v>24</v>
      </c>
      <c r="F56" s="793">
        <v>11</v>
      </c>
      <c r="G56" s="792">
        <v>46</v>
      </c>
      <c r="H56" s="793">
        <v>25</v>
      </c>
      <c r="I56" s="794">
        <v>-22</v>
      </c>
      <c r="J56" s="790">
        <v>91</v>
      </c>
      <c r="K56" s="795">
        <f>24+19</f>
        <v>43</v>
      </c>
      <c r="L56" s="796">
        <v>47</v>
      </c>
      <c r="M56" s="793">
        <v>24</v>
      </c>
      <c r="N56" s="797">
        <v>70</v>
      </c>
      <c r="O56" s="795">
        <f>14+19</f>
        <v>33</v>
      </c>
      <c r="P56" s="796">
        <v>29</v>
      </c>
      <c r="Q56" s="793">
        <v>14</v>
      </c>
      <c r="R56" s="794">
        <v>21</v>
      </c>
      <c r="S56" s="798">
        <v>-1</v>
      </c>
    </row>
    <row r="57" spans="1:19">
      <c r="A57" s="604" t="s">
        <v>436</v>
      </c>
      <c r="B57" s="164" t="s">
        <v>437</v>
      </c>
      <c r="O57" s="65" t="s">
        <v>277</v>
      </c>
    </row>
    <row r="58" spans="1:19">
      <c r="E58" s="65">
        <f t="shared" ref="E58:S58" si="14">SUM(E45:E56)</f>
        <v>364</v>
      </c>
      <c r="F58" s="65">
        <f t="shared" si="14"/>
        <v>177</v>
      </c>
      <c r="G58" s="65">
        <f t="shared" si="14"/>
        <v>704</v>
      </c>
      <c r="H58" s="65">
        <f t="shared" si="14"/>
        <v>348</v>
      </c>
      <c r="I58" s="620">
        <f t="shared" si="14"/>
        <v>-340</v>
      </c>
      <c r="J58" s="65">
        <f t="shared" si="14"/>
        <v>1429</v>
      </c>
      <c r="K58" s="65">
        <f t="shared" si="14"/>
        <v>713</v>
      </c>
      <c r="L58" s="65">
        <f t="shared" si="14"/>
        <v>712</v>
      </c>
      <c r="M58" s="65">
        <f t="shared" si="14"/>
        <v>371</v>
      </c>
      <c r="N58" s="65">
        <f t="shared" si="14"/>
        <v>1534</v>
      </c>
      <c r="O58" s="65">
        <f t="shared" si="14"/>
        <v>769</v>
      </c>
      <c r="P58" s="65">
        <f t="shared" si="14"/>
        <v>787</v>
      </c>
      <c r="Q58" s="65">
        <f t="shared" si="14"/>
        <v>410</v>
      </c>
      <c r="R58" s="65">
        <f t="shared" si="14"/>
        <v>-105</v>
      </c>
      <c r="S58" s="65">
        <f t="shared" si="14"/>
        <v>-445</v>
      </c>
    </row>
    <row r="59" spans="1:19">
      <c r="J59" s="82"/>
      <c r="K59" s="82"/>
      <c r="L59" s="82"/>
      <c r="M59" s="82"/>
      <c r="N59" s="82"/>
      <c r="O59" s="82"/>
      <c r="P59" s="82"/>
      <c r="Q59" s="82"/>
      <c r="R59" s="82"/>
      <c r="S59" s="82"/>
    </row>
  </sheetData>
  <mergeCells count="52">
    <mergeCell ref="O2:O3"/>
    <mergeCell ref="P2:P3"/>
    <mergeCell ref="R2:R3"/>
    <mergeCell ref="S2:S3"/>
    <mergeCell ref="C3:D3"/>
    <mergeCell ref="C2:D2"/>
    <mergeCell ref="E2:G2"/>
    <mergeCell ref="A24:B24"/>
    <mergeCell ref="H2:L2"/>
    <mergeCell ref="A14:B14"/>
    <mergeCell ref="A15:B15"/>
    <mergeCell ref="A16:B16"/>
    <mergeCell ref="A17:B17"/>
    <mergeCell ref="A18:B18"/>
    <mergeCell ref="A13:B13"/>
    <mergeCell ref="A2:B3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31:B31"/>
    <mergeCell ref="A30:B30"/>
    <mergeCell ref="A29:B29"/>
    <mergeCell ref="E41:I41"/>
    <mergeCell ref="J41:R41"/>
    <mergeCell ref="A56:B56"/>
    <mergeCell ref="A45:B45"/>
    <mergeCell ref="A46:B46"/>
    <mergeCell ref="A47:B47"/>
    <mergeCell ref="A48:B48"/>
    <mergeCell ref="C41:D44"/>
    <mergeCell ref="R40:S40"/>
    <mergeCell ref="S41:S44"/>
    <mergeCell ref="J42:M42"/>
    <mergeCell ref="A54:B54"/>
    <mergeCell ref="A55:B55"/>
    <mergeCell ref="E42:F42"/>
    <mergeCell ref="G42:H42"/>
    <mergeCell ref="I42:I44"/>
    <mergeCell ref="N42:Q42"/>
    <mergeCell ref="A49:B49"/>
    <mergeCell ref="A50:B50"/>
    <mergeCell ref="A51:B51"/>
    <mergeCell ref="A52:B52"/>
    <mergeCell ref="A53:B53"/>
    <mergeCell ref="R42:R44"/>
    <mergeCell ref="A41:B44"/>
  </mergeCells>
  <phoneticPr fontId="36"/>
  <pageMargins left="0.98425196850393704" right="0.70866141732283472" top="0.39370078740157483" bottom="0.39370078740157483" header="0.51181102362204722" footer="0.19685039370078741"/>
  <pageSetup paperSize="9" scale="83" firstPageNumber="0" orientation="landscape" r:id="rId1"/>
  <headerFooter alignWithMargins="0">
    <oddFooter>&amp;R&amp;"ＭＳ Ｐ明朝,標準"&amp;10－１３－</oddFooter>
  </headerFooter>
  <rowBreaks count="1" manualBreakCount="1">
    <brk id="57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view="pageBreakPreview" zoomScaleNormal="100" zoomScaleSheetLayoutView="100" workbookViewId="0">
      <pane xSplit="2" ySplit="2" topLeftCell="I3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/>
  <cols>
    <col min="1" max="1" width="7.5" style="65" customWidth="1"/>
    <col min="2" max="2" width="11.125" style="65" bestFit="1" customWidth="1"/>
    <col min="3" max="3" width="8.125" style="65" bestFit="1" customWidth="1"/>
    <col min="4" max="4" width="8.625" style="65" bestFit="1" customWidth="1"/>
    <col min="5" max="7" width="9.125" style="65" bestFit="1" customWidth="1"/>
    <col min="8" max="9" width="9.125" style="82" bestFit="1" customWidth="1"/>
    <col min="10" max="16" width="9.125" style="65" bestFit="1" customWidth="1"/>
    <col min="17" max="16384" width="9" style="65"/>
  </cols>
  <sheetData>
    <row r="1" spans="1:16" ht="16.5" customHeight="1" thickBot="1">
      <c r="A1" s="167" t="s">
        <v>187</v>
      </c>
      <c r="B1" s="182"/>
      <c r="C1" s="182"/>
      <c r="D1" s="182"/>
      <c r="E1" s="182"/>
      <c r="F1" s="67"/>
      <c r="G1" s="67"/>
      <c r="H1" s="83"/>
      <c r="I1" s="83"/>
      <c r="J1" s="83"/>
      <c r="K1" s="83"/>
      <c r="L1" s="83"/>
      <c r="M1" s="83"/>
      <c r="N1" s="83"/>
      <c r="O1" s="83"/>
      <c r="P1" s="83" t="s">
        <v>150</v>
      </c>
    </row>
    <row r="2" spans="1:16" ht="13.5" customHeight="1" thickBot="1">
      <c r="A2" s="980" t="s">
        <v>44</v>
      </c>
      <c r="B2" s="981"/>
      <c r="C2" s="738" t="s">
        <v>488</v>
      </c>
      <c r="D2" s="739" t="s">
        <v>489</v>
      </c>
      <c r="E2" s="739" t="s">
        <v>490</v>
      </c>
      <c r="F2" s="84" t="s">
        <v>258</v>
      </c>
      <c r="G2" s="84" t="s">
        <v>347</v>
      </c>
      <c r="H2" s="84" t="s">
        <v>211</v>
      </c>
      <c r="I2" s="84" t="s">
        <v>60</v>
      </c>
      <c r="J2" s="84" t="s">
        <v>9</v>
      </c>
      <c r="K2" s="84" t="s">
        <v>118</v>
      </c>
      <c r="L2" s="84" t="s">
        <v>340</v>
      </c>
      <c r="M2" s="84" t="s">
        <v>239</v>
      </c>
      <c r="N2" s="84" t="s">
        <v>350</v>
      </c>
      <c r="O2" s="84" t="s">
        <v>388</v>
      </c>
      <c r="P2" s="578" t="s">
        <v>467</v>
      </c>
    </row>
    <row r="3" spans="1:16">
      <c r="A3" s="982" t="s">
        <v>354</v>
      </c>
      <c r="B3" s="983"/>
      <c r="C3" s="85">
        <v>2073</v>
      </c>
      <c r="D3" s="85">
        <v>2035</v>
      </c>
      <c r="E3" s="85">
        <v>2010</v>
      </c>
      <c r="F3" s="85">
        <v>2016</v>
      </c>
      <c r="G3" s="85">
        <f>G4+G5</f>
        <v>2022</v>
      </c>
      <c r="H3" s="85">
        <f>H4+H5</f>
        <v>1836</v>
      </c>
      <c r="I3" s="85">
        <v>1651</v>
      </c>
      <c r="J3" s="85">
        <v>1687</v>
      </c>
      <c r="K3" s="85">
        <v>1605</v>
      </c>
      <c r="L3" s="85">
        <v>1532</v>
      </c>
      <c r="M3" s="85">
        <v>1434</v>
      </c>
      <c r="N3" s="85">
        <v>1563</v>
      </c>
      <c r="O3" s="85">
        <v>1474</v>
      </c>
      <c r="P3" s="740">
        <v>1429</v>
      </c>
    </row>
    <row r="4" spans="1:16" ht="13.5" customHeight="1">
      <c r="A4" s="976" t="s">
        <v>132</v>
      </c>
      <c r="B4" s="984"/>
      <c r="C4" s="123">
        <v>1078</v>
      </c>
      <c r="D4" s="123">
        <v>1099</v>
      </c>
      <c r="E4" s="123">
        <v>1060</v>
      </c>
      <c r="F4" s="123">
        <v>1068</v>
      </c>
      <c r="G4" s="123">
        <v>1053</v>
      </c>
      <c r="H4" s="123">
        <v>879</v>
      </c>
      <c r="I4" s="123">
        <v>788</v>
      </c>
      <c r="J4" s="123">
        <v>799</v>
      </c>
      <c r="K4" s="123">
        <v>794</v>
      </c>
      <c r="L4" s="123">
        <v>743</v>
      </c>
      <c r="M4" s="123">
        <v>672</v>
      </c>
      <c r="N4" s="123">
        <v>736</v>
      </c>
      <c r="O4" s="123">
        <v>674</v>
      </c>
      <c r="P4" s="741">
        <v>712</v>
      </c>
    </row>
    <row r="5" spans="1:16" ht="13.5" customHeight="1">
      <c r="A5" s="985" t="s">
        <v>68</v>
      </c>
      <c r="B5" s="986"/>
      <c r="C5" s="86">
        <v>995</v>
      </c>
      <c r="D5" s="86">
        <v>936</v>
      </c>
      <c r="E5" s="86">
        <v>950</v>
      </c>
      <c r="F5" s="86">
        <v>948</v>
      </c>
      <c r="G5" s="86">
        <v>969</v>
      </c>
      <c r="H5" s="86">
        <v>957</v>
      </c>
      <c r="I5" s="86">
        <v>863</v>
      </c>
      <c r="J5" s="86">
        <v>888</v>
      </c>
      <c r="K5" s="86">
        <v>811</v>
      </c>
      <c r="L5" s="86">
        <v>789</v>
      </c>
      <c r="M5" s="86">
        <v>762</v>
      </c>
      <c r="N5" s="86">
        <v>827</v>
      </c>
      <c r="O5" s="86">
        <v>800</v>
      </c>
      <c r="P5" s="742">
        <v>717</v>
      </c>
    </row>
    <row r="6" spans="1:16" ht="13.5" customHeight="1">
      <c r="A6" s="985" t="s">
        <v>34</v>
      </c>
      <c r="B6" s="986"/>
      <c r="C6" s="86">
        <v>325</v>
      </c>
      <c r="D6" s="86">
        <v>320</v>
      </c>
      <c r="E6" s="86">
        <v>312</v>
      </c>
      <c r="F6" s="86">
        <v>377</v>
      </c>
      <c r="G6" s="86">
        <f>G8+G9+G10</f>
        <v>417</v>
      </c>
      <c r="H6" s="86">
        <f>H8+H9+H10</f>
        <v>436</v>
      </c>
      <c r="I6" s="86">
        <v>378</v>
      </c>
      <c r="J6" s="86">
        <v>358</v>
      </c>
      <c r="K6" s="86">
        <v>352</v>
      </c>
      <c r="L6" s="86">
        <v>309</v>
      </c>
      <c r="M6" s="86">
        <v>315</v>
      </c>
      <c r="N6" s="86">
        <v>397</v>
      </c>
      <c r="O6" s="86">
        <v>358</v>
      </c>
      <c r="P6" s="742">
        <f>SUM(P8:P10)</f>
        <v>339</v>
      </c>
    </row>
    <row r="7" spans="1:16" ht="13.5" customHeight="1">
      <c r="A7" s="977" t="s">
        <v>190</v>
      </c>
      <c r="B7" s="987"/>
      <c r="C7" s="124">
        <v>670</v>
      </c>
      <c r="D7" s="124">
        <v>616</v>
      </c>
      <c r="E7" s="124">
        <v>638</v>
      </c>
      <c r="F7" s="124">
        <v>571</v>
      </c>
      <c r="G7" s="124">
        <v>552</v>
      </c>
      <c r="H7" s="124">
        <v>521</v>
      </c>
      <c r="I7" s="124">
        <v>485</v>
      </c>
      <c r="J7" s="124">
        <v>530</v>
      </c>
      <c r="K7" s="124">
        <v>459</v>
      </c>
      <c r="L7" s="124">
        <v>480</v>
      </c>
      <c r="M7" s="124">
        <v>447</v>
      </c>
      <c r="N7" s="124">
        <v>430</v>
      </c>
      <c r="O7" s="124">
        <v>442</v>
      </c>
      <c r="P7" s="743">
        <v>378</v>
      </c>
    </row>
    <row r="8" spans="1:16" ht="13.5" customHeight="1">
      <c r="A8" s="976" t="s">
        <v>296</v>
      </c>
      <c r="B8" s="984"/>
      <c r="C8" s="123">
        <v>180</v>
      </c>
      <c r="D8" s="123">
        <v>175</v>
      </c>
      <c r="E8" s="123">
        <v>164</v>
      </c>
      <c r="F8" s="123">
        <v>216</v>
      </c>
      <c r="G8" s="123">
        <v>238</v>
      </c>
      <c r="H8" s="123">
        <v>260</v>
      </c>
      <c r="I8" s="123">
        <v>217</v>
      </c>
      <c r="J8" s="123">
        <v>208</v>
      </c>
      <c r="K8" s="123">
        <v>205</v>
      </c>
      <c r="L8" s="123">
        <v>197</v>
      </c>
      <c r="M8" s="123">
        <v>202</v>
      </c>
      <c r="N8" s="123">
        <v>261</v>
      </c>
      <c r="O8" s="123">
        <v>234</v>
      </c>
      <c r="P8" s="741">
        <v>226</v>
      </c>
    </row>
    <row r="9" spans="1:16" ht="13.5" customHeight="1">
      <c r="A9" s="985" t="s">
        <v>160</v>
      </c>
      <c r="B9" s="986"/>
      <c r="C9" s="86">
        <v>128</v>
      </c>
      <c r="D9" s="86">
        <v>135</v>
      </c>
      <c r="E9" s="86">
        <v>130</v>
      </c>
      <c r="F9" s="86">
        <v>139</v>
      </c>
      <c r="G9" s="86">
        <v>151</v>
      </c>
      <c r="H9" s="86">
        <v>155</v>
      </c>
      <c r="I9" s="86">
        <v>143</v>
      </c>
      <c r="J9" s="86">
        <v>141</v>
      </c>
      <c r="K9" s="86">
        <v>126</v>
      </c>
      <c r="L9" s="86">
        <v>102</v>
      </c>
      <c r="M9" s="86">
        <v>96</v>
      </c>
      <c r="N9" s="86">
        <v>130</v>
      </c>
      <c r="O9" s="86">
        <v>115</v>
      </c>
      <c r="P9" s="742">
        <v>107</v>
      </c>
    </row>
    <row r="10" spans="1:16" ht="13.5" customHeight="1">
      <c r="A10" s="977" t="s">
        <v>205</v>
      </c>
      <c r="B10" s="987"/>
      <c r="C10" s="124">
        <v>17</v>
      </c>
      <c r="D10" s="124">
        <v>10</v>
      </c>
      <c r="E10" s="124">
        <v>18</v>
      </c>
      <c r="F10" s="124">
        <v>22</v>
      </c>
      <c r="G10" s="124">
        <v>28</v>
      </c>
      <c r="H10" s="124">
        <v>21</v>
      </c>
      <c r="I10" s="124">
        <v>18</v>
      </c>
      <c r="J10" s="124">
        <v>9</v>
      </c>
      <c r="K10" s="124">
        <v>21</v>
      </c>
      <c r="L10" s="124">
        <v>10</v>
      </c>
      <c r="M10" s="124">
        <v>17</v>
      </c>
      <c r="N10" s="124">
        <v>6</v>
      </c>
      <c r="O10" s="124">
        <v>9</v>
      </c>
      <c r="P10" s="743">
        <v>6</v>
      </c>
    </row>
    <row r="11" spans="1:16" ht="13.5" customHeight="1">
      <c r="A11" s="974" t="s">
        <v>213</v>
      </c>
      <c r="B11" s="975"/>
      <c r="C11" s="87">
        <f t="shared" ref="C11:D11" si="0">SUBTOTAL(9,C12:C20)</f>
        <v>515</v>
      </c>
      <c r="D11" s="87">
        <f t="shared" si="0"/>
        <v>496</v>
      </c>
      <c r="E11" s="87">
        <v>534</v>
      </c>
      <c r="F11" s="87">
        <v>477</v>
      </c>
      <c r="G11" s="87">
        <f>SUM(G12:G20)</f>
        <v>478</v>
      </c>
      <c r="H11" s="87">
        <f>SUM(H12:H20)</f>
        <v>445</v>
      </c>
      <c r="I11" s="87">
        <v>435</v>
      </c>
      <c r="J11" s="87">
        <v>472</v>
      </c>
      <c r="K11" s="87">
        <v>417</v>
      </c>
      <c r="L11" s="87">
        <v>411</v>
      </c>
      <c r="M11" s="87">
        <v>391</v>
      </c>
      <c r="N11" s="87">
        <v>388</v>
      </c>
      <c r="O11" s="87">
        <v>379</v>
      </c>
      <c r="P11" s="744">
        <f>SUM(P12:P20)</f>
        <v>338</v>
      </c>
    </row>
    <row r="12" spans="1:16" ht="13.5" customHeight="1">
      <c r="A12" s="968" t="s">
        <v>51</v>
      </c>
      <c r="B12" s="579" t="s">
        <v>245</v>
      </c>
      <c r="C12" s="580">
        <v>62</v>
      </c>
      <c r="D12" s="580">
        <v>59</v>
      </c>
      <c r="E12" s="580">
        <v>80</v>
      </c>
      <c r="F12" s="580">
        <v>80</v>
      </c>
      <c r="G12" s="970">
        <v>158</v>
      </c>
      <c r="H12" s="970">
        <v>139</v>
      </c>
      <c r="I12" s="972">
        <v>132</v>
      </c>
      <c r="J12" s="972">
        <v>151</v>
      </c>
      <c r="K12" s="972">
        <v>171</v>
      </c>
      <c r="L12" s="972">
        <v>141</v>
      </c>
      <c r="M12" s="972">
        <v>128</v>
      </c>
      <c r="N12" s="972">
        <v>130</v>
      </c>
      <c r="O12" s="972">
        <v>148</v>
      </c>
      <c r="P12" s="988">
        <v>141</v>
      </c>
    </row>
    <row r="13" spans="1:16" ht="13.5" customHeight="1">
      <c r="A13" s="968"/>
      <c r="B13" s="581" t="s">
        <v>110</v>
      </c>
      <c r="C13" s="86">
        <v>23</v>
      </c>
      <c r="D13" s="86">
        <v>30</v>
      </c>
      <c r="E13" s="86">
        <v>19</v>
      </c>
      <c r="F13" s="86">
        <v>10</v>
      </c>
      <c r="G13" s="970"/>
      <c r="H13" s="970"/>
      <c r="I13" s="972"/>
      <c r="J13" s="972"/>
      <c r="K13" s="972"/>
      <c r="L13" s="972"/>
      <c r="M13" s="972"/>
      <c r="N13" s="972"/>
      <c r="O13" s="972"/>
      <c r="P13" s="988"/>
    </row>
    <row r="14" spans="1:16" ht="13.5" customHeight="1">
      <c r="A14" s="968"/>
      <c r="B14" s="582" t="s">
        <v>138</v>
      </c>
      <c r="C14" s="583">
        <v>57</v>
      </c>
      <c r="D14" s="583">
        <v>54</v>
      </c>
      <c r="E14" s="583">
        <v>48</v>
      </c>
      <c r="F14" s="583">
        <v>45</v>
      </c>
      <c r="G14" s="970"/>
      <c r="H14" s="970"/>
      <c r="I14" s="972"/>
      <c r="J14" s="972"/>
      <c r="K14" s="972"/>
      <c r="L14" s="972"/>
      <c r="M14" s="972"/>
      <c r="N14" s="972"/>
      <c r="O14" s="972"/>
      <c r="P14" s="988"/>
    </row>
    <row r="15" spans="1:16" ht="13.5" customHeight="1">
      <c r="A15" s="974" t="s">
        <v>206</v>
      </c>
      <c r="B15" s="975"/>
      <c r="C15" s="87">
        <v>131</v>
      </c>
      <c r="D15" s="87">
        <v>97</v>
      </c>
      <c r="E15" s="87">
        <v>77</v>
      </c>
      <c r="F15" s="87">
        <v>74</v>
      </c>
      <c r="G15" s="87">
        <v>78</v>
      </c>
      <c r="H15" s="87">
        <v>91</v>
      </c>
      <c r="I15" s="87">
        <v>72</v>
      </c>
      <c r="J15" s="87">
        <v>84</v>
      </c>
      <c r="K15" s="87">
        <v>72</v>
      </c>
      <c r="L15" s="87">
        <v>81</v>
      </c>
      <c r="M15" s="87">
        <v>50</v>
      </c>
      <c r="N15" s="87">
        <v>72</v>
      </c>
      <c r="O15" s="87">
        <v>43</v>
      </c>
      <c r="P15" s="744">
        <v>60</v>
      </c>
    </row>
    <row r="16" spans="1:16" ht="13.5" customHeight="1">
      <c r="A16" s="584" t="s">
        <v>314</v>
      </c>
      <c r="B16" s="585" t="s">
        <v>181</v>
      </c>
      <c r="C16" s="87">
        <v>45</v>
      </c>
      <c r="D16" s="87">
        <v>52</v>
      </c>
      <c r="E16" s="87">
        <v>61</v>
      </c>
      <c r="F16" s="87">
        <v>42</v>
      </c>
      <c r="G16" s="88" t="s">
        <v>32</v>
      </c>
      <c r="H16" s="88" t="s">
        <v>32</v>
      </c>
      <c r="I16" s="88" t="s">
        <v>32</v>
      </c>
      <c r="J16" s="88" t="s">
        <v>32</v>
      </c>
      <c r="K16" s="88" t="s">
        <v>32</v>
      </c>
      <c r="L16" s="88" t="s">
        <v>32</v>
      </c>
      <c r="M16" s="88" t="s">
        <v>32</v>
      </c>
      <c r="N16" s="88" t="s">
        <v>119</v>
      </c>
      <c r="O16" s="88" t="s">
        <v>32</v>
      </c>
      <c r="P16" s="745" t="s">
        <v>469</v>
      </c>
    </row>
    <row r="17" spans="1:16" ht="13.5" customHeight="1">
      <c r="A17" s="976" t="s">
        <v>248</v>
      </c>
      <c r="B17" s="579" t="s">
        <v>309</v>
      </c>
      <c r="C17" s="580">
        <v>71</v>
      </c>
      <c r="D17" s="580">
        <v>71</v>
      </c>
      <c r="E17" s="580">
        <v>79</v>
      </c>
      <c r="F17" s="580">
        <v>70</v>
      </c>
      <c r="G17" s="978">
        <v>165</v>
      </c>
      <c r="H17" s="978">
        <v>111</v>
      </c>
      <c r="I17" s="966">
        <v>135</v>
      </c>
      <c r="J17" s="966">
        <v>176</v>
      </c>
      <c r="K17" s="966">
        <v>95</v>
      </c>
      <c r="L17" s="966">
        <v>121</v>
      </c>
      <c r="M17" s="966">
        <v>119</v>
      </c>
      <c r="N17" s="966">
        <v>123</v>
      </c>
      <c r="O17" s="966">
        <v>117</v>
      </c>
      <c r="P17" s="990">
        <v>80</v>
      </c>
    </row>
    <row r="18" spans="1:16" ht="13.5" customHeight="1">
      <c r="A18" s="977"/>
      <c r="B18" s="586" t="s">
        <v>381</v>
      </c>
      <c r="C18" s="441">
        <v>45</v>
      </c>
      <c r="D18" s="441">
        <v>62</v>
      </c>
      <c r="E18" s="441">
        <v>76</v>
      </c>
      <c r="F18" s="441">
        <v>62</v>
      </c>
      <c r="G18" s="979"/>
      <c r="H18" s="979"/>
      <c r="I18" s="967"/>
      <c r="J18" s="967"/>
      <c r="K18" s="967"/>
      <c r="L18" s="967"/>
      <c r="M18" s="967"/>
      <c r="N18" s="967"/>
      <c r="O18" s="967"/>
      <c r="P18" s="991"/>
    </row>
    <row r="19" spans="1:16" ht="13.5" customHeight="1">
      <c r="A19" s="968" t="s">
        <v>28</v>
      </c>
      <c r="B19" s="579" t="s">
        <v>385</v>
      </c>
      <c r="C19" s="580">
        <v>65</v>
      </c>
      <c r="D19" s="580">
        <v>45</v>
      </c>
      <c r="E19" s="580">
        <v>60</v>
      </c>
      <c r="F19" s="580">
        <v>74</v>
      </c>
      <c r="G19" s="970">
        <v>77</v>
      </c>
      <c r="H19" s="970">
        <v>104</v>
      </c>
      <c r="I19" s="972">
        <v>96</v>
      </c>
      <c r="J19" s="972">
        <v>61</v>
      </c>
      <c r="K19" s="972">
        <v>79</v>
      </c>
      <c r="L19" s="972">
        <v>68</v>
      </c>
      <c r="M19" s="972">
        <v>94</v>
      </c>
      <c r="N19" s="972">
        <v>63</v>
      </c>
      <c r="O19" s="972">
        <v>71</v>
      </c>
      <c r="P19" s="988">
        <v>57</v>
      </c>
    </row>
    <row r="20" spans="1:16" ht="13.5" customHeight="1" thickBot="1">
      <c r="A20" s="969"/>
      <c r="B20" s="587" t="s">
        <v>346</v>
      </c>
      <c r="C20" s="457">
        <v>16</v>
      </c>
      <c r="D20" s="457">
        <v>26</v>
      </c>
      <c r="E20" s="457">
        <v>34</v>
      </c>
      <c r="F20" s="457">
        <v>20</v>
      </c>
      <c r="G20" s="971"/>
      <c r="H20" s="971"/>
      <c r="I20" s="973"/>
      <c r="J20" s="973"/>
      <c r="K20" s="973"/>
      <c r="L20" s="973"/>
      <c r="M20" s="973"/>
      <c r="N20" s="973"/>
      <c r="O20" s="973"/>
      <c r="P20" s="989"/>
    </row>
    <row r="21" spans="1:16" ht="16.5" customHeight="1">
      <c r="A21" s="66" t="s">
        <v>426</v>
      </c>
      <c r="F21" s="314"/>
      <c r="G21" s="314"/>
      <c r="H21" s="588"/>
      <c r="J21" s="82"/>
      <c r="K21" s="82"/>
      <c r="L21" s="82"/>
      <c r="M21" s="82"/>
      <c r="N21" s="82"/>
      <c r="O21" s="82"/>
      <c r="P21" s="82"/>
    </row>
    <row r="22" spans="1:16" ht="9.75" customHeight="1">
      <c r="J22" s="82"/>
      <c r="K22" s="82"/>
      <c r="L22" s="82"/>
      <c r="M22" s="82"/>
      <c r="N22" s="82"/>
      <c r="O22" s="82"/>
      <c r="P22" s="82"/>
    </row>
    <row r="23" spans="1:16" ht="16.5" customHeight="1" thickBot="1">
      <c r="A23" s="116" t="s">
        <v>23</v>
      </c>
      <c r="B23" s="182"/>
      <c r="C23" s="182"/>
      <c r="D23" s="182"/>
      <c r="E23" s="182"/>
      <c r="F23" s="67"/>
      <c r="G23" s="67"/>
      <c r="H23" s="83"/>
      <c r="I23" s="83"/>
      <c r="J23" s="83"/>
      <c r="K23" s="83"/>
      <c r="L23" s="83"/>
      <c r="M23" s="83"/>
      <c r="N23" s="83"/>
      <c r="O23" s="83"/>
      <c r="P23" s="83" t="s">
        <v>150</v>
      </c>
    </row>
    <row r="24" spans="1:16" ht="13.5" customHeight="1" thickBot="1">
      <c r="A24" s="980" t="s">
        <v>44</v>
      </c>
      <c r="B24" s="981"/>
      <c r="C24" s="738" t="s">
        <v>488</v>
      </c>
      <c r="D24" s="739" t="s">
        <v>489</v>
      </c>
      <c r="E24" s="739" t="s">
        <v>490</v>
      </c>
      <c r="F24" s="84" t="s">
        <v>258</v>
      </c>
      <c r="G24" s="84" t="s">
        <v>347</v>
      </c>
      <c r="H24" s="84" t="s">
        <v>211</v>
      </c>
      <c r="I24" s="84" t="s">
        <v>60</v>
      </c>
      <c r="J24" s="84" t="s">
        <v>9</v>
      </c>
      <c r="K24" s="84" t="s">
        <v>118</v>
      </c>
      <c r="L24" s="84" t="s">
        <v>340</v>
      </c>
      <c r="M24" s="84" t="s">
        <v>239</v>
      </c>
      <c r="N24" s="84" t="s">
        <v>350</v>
      </c>
      <c r="O24" s="84" t="s">
        <v>388</v>
      </c>
      <c r="P24" s="578" t="s">
        <v>467</v>
      </c>
    </row>
    <row r="25" spans="1:16" ht="13.5" customHeight="1">
      <c r="A25" s="982" t="s">
        <v>354</v>
      </c>
      <c r="B25" s="983"/>
      <c r="C25" s="85">
        <v>2212</v>
      </c>
      <c r="D25" s="85">
        <v>2314</v>
      </c>
      <c r="E25" s="85">
        <v>2195</v>
      </c>
      <c r="F25" s="85">
        <v>2109</v>
      </c>
      <c r="G25" s="85">
        <f>G26+G27</f>
        <v>2430</v>
      </c>
      <c r="H25" s="85">
        <f>H26+H27</f>
        <v>2150</v>
      </c>
      <c r="I25" s="85">
        <v>2133</v>
      </c>
      <c r="J25" s="85">
        <v>1863</v>
      </c>
      <c r="K25" s="85">
        <v>1733</v>
      </c>
      <c r="L25" s="85">
        <v>1770</v>
      </c>
      <c r="M25" s="85">
        <v>1676</v>
      </c>
      <c r="N25" s="85">
        <v>1630</v>
      </c>
      <c r="O25" s="85">
        <v>1599</v>
      </c>
      <c r="P25" s="740">
        <v>1534</v>
      </c>
    </row>
    <row r="26" spans="1:16" ht="13.5" customHeight="1">
      <c r="A26" s="976" t="s">
        <v>132</v>
      </c>
      <c r="B26" s="984"/>
      <c r="C26" s="123">
        <v>1126</v>
      </c>
      <c r="D26" s="123">
        <v>1131</v>
      </c>
      <c r="E26" s="123">
        <v>1119</v>
      </c>
      <c r="F26" s="123">
        <v>1084</v>
      </c>
      <c r="G26" s="123">
        <v>1232</v>
      </c>
      <c r="H26" s="123">
        <v>1126</v>
      </c>
      <c r="I26" s="123">
        <v>1163</v>
      </c>
      <c r="J26" s="123">
        <v>952</v>
      </c>
      <c r="K26" s="123">
        <v>914</v>
      </c>
      <c r="L26" s="123">
        <v>871</v>
      </c>
      <c r="M26" s="123">
        <v>841</v>
      </c>
      <c r="N26" s="123">
        <v>793</v>
      </c>
      <c r="O26" s="123">
        <v>702</v>
      </c>
      <c r="P26" s="741">
        <v>787</v>
      </c>
    </row>
    <row r="27" spans="1:16" ht="13.5" customHeight="1">
      <c r="A27" s="985" t="s">
        <v>68</v>
      </c>
      <c r="B27" s="986"/>
      <c r="C27" s="86">
        <v>1086</v>
      </c>
      <c r="D27" s="86">
        <v>1183</v>
      </c>
      <c r="E27" s="86">
        <v>1076</v>
      </c>
      <c r="F27" s="86">
        <v>1025</v>
      </c>
      <c r="G27" s="86">
        <v>1198</v>
      </c>
      <c r="H27" s="86">
        <v>1024</v>
      </c>
      <c r="I27" s="86">
        <v>970</v>
      </c>
      <c r="J27" s="86">
        <v>911</v>
      </c>
      <c r="K27" s="86">
        <v>819</v>
      </c>
      <c r="L27" s="86">
        <v>899</v>
      </c>
      <c r="M27" s="86">
        <v>835</v>
      </c>
      <c r="N27" s="86">
        <v>837</v>
      </c>
      <c r="O27" s="86">
        <v>897</v>
      </c>
      <c r="P27" s="742">
        <v>747</v>
      </c>
    </row>
    <row r="28" spans="1:16" ht="13.5" customHeight="1">
      <c r="A28" s="985" t="s">
        <v>34</v>
      </c>
      <c r="B28" s="986"/>
      <c r="C28" s="86">
        <v>420</v>
      </c>
      <c r="D28" s="86">
        <v>393</v>
      </c>
      <c r="E28" s="86">
        <v>405</v>
      </c>
      <c r="F28" s="86">
        <v>371</v>
      </c>
      <c r="G28" s="86">
        <f>G30+G31+G32</f>
        <v>509</v>
      </c>
      <c r="H28" s="86">
        <f>H30+H31+H32</f>
        <v>438</v>
      </c>
      <c r="I28" s="86">
        <v>404</v>
      </c>
      <c r="J28" s="86">
        <v>421</v>
      </c>
      <c r="K28" s="86">
        <v>357</v>
      </c>
      <c r="L28" s="86">
        <v>415</v>
      </c>
      <c r="M28" s="86">
        <v>404</v>
      </c>
      <c r="N28" s="86">
        <v>394</v>
      </c>
      <c r="O28" s="86">
        <v>390</v>
      </c>
      <c r="P28" s="742">
        <f>SUM(P30:P32)</f>
        <v>317</v>
      </c>
    </row>
    <row r="29" spans="1:16" ht="13.5" customHeight="1">
      <c r="A29" s="977" t="s">
        <v>131</v>
      </c>
      <c r="B29" s="987"/>
      <c r="C29" s="124">
        <v>666</v>
      </c>
      <c r="D29" s="124">
        <v>790</v>
      </c>
      <c r="E29" s="124">
        <v>671</v>
      </c>
      <c r="F29" s="124">
        <v>654</v>
      </c>
      <c r="G29" s="124">
        <v>689</v>
      </c>
      <c r="H29" s="124">
        <v>586</v>
      </c>
      <c r="I29" s="124">
        <v>566</v>
      </c>
      <c r="J29" s="124">
        <v>490</v>
      </c>
      <c r="K29" s="124">
        <v>462</v>
      </c>
      <c r="L29" s="124">
        <v>484</v>
      </c>
      <c r="M29" s="124">
        <v>431</v>
      </c>
      <c r="N29" s="124">
        <v>443</v>
      </c>
      <c r="O29" s="124">
        <v>507</v>
      </c>
      <c r="P29" s="743">
        <v>430</v>
      </c>
    </row>
    <row r="30" spans="1:16" ht="13.5" customHeight="1">
      <c r="A30" s="976" t="s">
        <v>296</v>
      </c>
      <c r="B30" s="984"/>
      <c r="C30" s="123">
        <v>214</v>
      </c>
      <c r="D30" s="123">
        <v>212</v>
      </c>
      <c r="E30" s="123">
        <v>230</v>
      </c>
      <c r="F30" s="123">
        <v>224</v>
      </c>
      <c r="G30" s="123">
        <v>243</v>
      </c>
      <c r="H30" s="123">
        <v>263</v>
      </c>
      <c r="I30" s="123">
        <v>212</v>
      </c>
      <c r="J30" s="123">
        <v>223</v>
      </c>
      <c r="K30" s="123">
        <v>211</v>
      </c>
      <c r="L30" s="123">
        <v>254</v>
      </c>
      <c r="M30" s="123">
        <v>222</v>
      </c>
      <c r="N30" s="123">
        <v>224</v>
      </c>
      <c r="O30" s="123">
        <v>218</v>
      </c>
      <c r="P30" s="741">
        <v>187</v>
      </c>
    </row>
    <row r="31" spans="1:16" ht="13.5" customHeight="1">
      <c r="A31" s="985" t="s">
        <v>160</v>
      </c>
      <c r="B31" s="986"/>
      <c r="C31" s="86">
        <v>172</v>
      </c>
      <c r="D31" s="86">
        <v>166</v>
      </c>
      <c r="E31" s="86">
        <v>152</v>
      </c>
      <c r="F31" s="86">
        <v>124</v>
      </c>
      <c r="G31" s="86">
        <v>239</v>
      </c>
      <c r="H31" s="86">
        <v>158</v>
      </c>
      <c r="I31" s="86">
        <v>185</v>
      </c>
      <c r="J31" s="86">
        <v>171</v>
      </c>
      <c r="K31" s="86">
        <v>131</v>
      </c>
      <c r="L31" s="86">
        <v>144</v>
      </c>
      <c r="M31" s="86">
        <v>174</v>
      </c>
      <c r="N31" s="86">
        <v>168</v>
      </c>
      <c r="O31" s="86">
        <v>157</v>
      </c>
      <c r="P31" s="742">
        <v>114</v>
      </c>
    </row>
    <row r="32" spans="1:16" ht="13.5" customHeight="1">
      <c r="A32" s="977" t="s">
        <v>205</v>
      </c>
      <c r="B32" s="987"/>
      <c r="C32" s="124">
        <v>34</v>
      </c>
      <c r="D32" s="124">
        <v>15</v>
      </c>
      <c r="E32" s="124">
        <v>23</v>
      </c>
      <c r="F32" s="124">
        <v>23</v>
      </c>
      <c r="G32" s="124">
        <v>27</v>
      </c>
      <c r="H32" s="124">
        <v>17</v>
      </c>
      <c r="I32" s="124">
        <v>7</v>
      </c>
      <c r="J32" s="124">
        <v>27</v>
      </c>
      <c r="K32" s="124">
        <v>15</v>
      </c>
      <c r="L32" s="124">
        <v>17</v>
      </c>
      <c r="M32" s="124">
        <v>8</v>
      </c>
      <c r="N32" s="124">
        <v>2</v>
      </c>
      <c r="O32" s="124">
        <v>15</v>
      </c>
      <c r="P32" s="743">
        <v>16</v>
      </c>
    </row>
    <row r="33" spans="1:16" ht="13.5" customHeight="1">
      <c r="A33" s="974" t="s">
        <v>213</v>
      </c>
      <c r="B33" s="975"/>
      <c r="C33" s="87">
        <v>519</v>
      </c>
      <c r="D33" s="87">
        <v>684</v>
      </c>
      <c r="E33" s="87">
        <v>581</v>
      </c>
      <c r="F33" s="87">
        <v>501</v>
      </c>
      <c r="G33" s="87">
        <f>SUM(G34:G42)</f>
        <v>599</v>
      </c>
      <c r="H33" s="87">
        <f>SUM(H34:H42)</f>
        <v>534</v>
      </c>
      <c r="I33" s="87">
        <v>516</v>
      </c>
      <c r="J33" s="87">
        <v>439</v>
      </c>
      <c r="K33" s="87">
        <v>388</v>
      </c>
      <c r="L33" s="87">
        <v>444</v>
      </c>
      <c r="M33" s="87">
        <v>387</v>
      </c>
      <c r="N33" s="87">
        <v>385</v>
      </c>
      <c r="O33" s="87">
        <v>442</v>
      </c>
      <c r="P33" s="744">
        <f>SUM(P34:P42)</f>
        <v>396</v>
      </c>
    </row>
    <row r="34" spans="1:16" ht="13.5" customHeight="1">
      <c r="A34" s="968" t="s">
        <v>51</v>
      </c>
      <c r="B34" s="579" t="s">
        <v>245</v>
      </c>
      <c r="C34" s="580">
        <v>82</v>
      </c>
      <c r="D34" s="580">
        <v>190</v>
      </c>
      <c r="E34" s="580">
        <v>115</v>
      </c>
      <c r="F34" s="580">
        <v>118</v>
      </c>
      <c r="G34" s="970">
        <v>321</v>
      </c>
      <c r="H34" s="970">
        <v>212</v>
      </c>
      <c r="I34" s="972">
        <v>182</v>
      </c>
      <c r="J34" s="972">
        <v>159</v>
      </c>
      <c r="K34" s="972">
        <v>153</v>
      </c>
      <c r="L34" s="972">
        <v>157</v>
      </c>
      <c r="M34" s="972">
        <v>156</v>
      </c>
      <c r="N34" s="972">
        <v>165</v>
      </c>
      <c r="O34" s="972">
        <v>172</v>
      </c>
      <c r="P34" s="988">
        <v>169</v>
      </c>
    </row>
    <row r="35" spans="1:16" ht="13.5" customHeight="1">
      <c r="A35" s="968"/>
      <c r="B35" s="581" t="s">
        <v>110</v>
      </c>
      <c r="C35" s="86">
        <v>23</v>
      </c>
      <c r="D35" s="86">
        <v>20</v>
      </c>
      <c r="E35" s="86">
        <v>20</v>
      </c>
      <c r="F35" s="86">
        <v>11</v>
      </c>
      <c r="G35" s="970"/>
      <c r="H35" s="970"/>
      <c r="I35" s="972"/>
      <c r="J35" s="972"/>
      <c r="K35" s="972"/>
      <c r="L35" s="972"/>
      <c r="M35" s="972"/>
      <c r="N35" s="972"/>
      <c r="O35" s="972"/>
      <c r="P35" s="988"/>
    </row>
    <row r="36" spans="1:16" ht="13.5" customHeight="1">
      <c r="A36" s="968"/>
      <c r="B36" s="582" t="s">
        <v>138</v>
      </c>
      <c r="C36" s="583">
        <v>36</v>
      </c>
      <c r="D36" s="583">
        <v>40</v>
      </c>
      <c r="E36" s="583">
        <v>62</v>
      </c>
      <c r="F36" s="583">
        <v>52</v>
      </c>
      <c r="G36" s="970"/>
      <c r="H36" s="970"/>
      <c r="I36" s="972"/>
      <c r="J36" s="972"/>
      <c r="K36" s="972"/>
      <c r="L36" s="972"/>
      <c r="M36" s="972"/>
      <c r="N36" s="972"/>
      <c r="O36" s="972"/>
      <c r="P36" s="988"/>
    </row>
    <row r="37" spans="1:16" ht="13.5" customHeight="1">
      <c r="A37" s="974" t="s">
        <v>206</v>
      </c>
      <c r="B37" s="975"/>
      <c r="C37" s="87">
        <v>105</v>
      </c>
      <c r="D37" s="87">
        <v>135</v>
      </c>
      <c r="E37" s="87">
        <v>95</v>
      </c>
      <c r="F37" s="87">
        <v>67</v>
      </c>
      <c r="G37" s="87">
        <v>64</v>
      </c>
      <c r="H37" s="87">
        <v>64</v>
      </c>
      <c r="I37" s="87">
        <v>69</v>
      </c>
      <c r="J37" s="87">
        <v>77</v>
      </c>
      <c r="K37" s="87">
        <v>66</v>
      </c>
      <c r="L37" s="87">
        <v>70</v>
      </c>
      <c r="M37" s="87">
        <v>58</v>
      </c>
      <c r="N37" s="87">
        <v>38</v>
      </c>
      <c r="O37" s="87">
        <v>58</v>
      </c>
      <c r="P37" s="744">
        <v>50</v>
      </c>
    </row>
    <row r="38" spans="1:16" ht="13.5" customHeight="1">
      <c r="A38" s="584" t="s">
        <v>314</v>
      </c>
      <c r="B38" s="585" t="s">
        <v>181</v>
      </c>
      <c r="C38" s="87">
        <v>39</v>
      </c>
      <c r="D38" s="87">
        <v>37</v>
      </c>
      <c r="E38" s="87">
        <v>45</v>
      </c>
      <c r="F38" s="87">
        <v>50</v>
      </c>
      <c r="G38" s="88" t="s">
        <v>32</v>
      </c>
      <c r="H38" s="88" t="s">
        <v>32</v>
      </c>
      <c r="I38" s="88" t="s">
        <v>32</v>
      </c>
      <c r="J38" s="88" t="s">
        <v>32</v>
      </c>
      <c r="K38" s="88" t="s">
        <v>32</v>
      </c>
      <c r="L38" s="88" t="s">
        <v>32</v>
      </c>
      <c r="M38" s="88" t="s">
        <v>32</v>
      </c>
      <c r="N38" s="88" t="s">
        <v>126</v>
      </c>
      <c r="O38" s="88" t="s">
        <v>126</v>
      </c>
      <c r="P38" s="745" t="s">
        <v>469</v>
      </c>
    </row>
    <row r="39" spans="1:16" ht="13.5" customHeight="1">
      <c r="A39" s="976" t="s">
        <v>248</v>
      </c>
      <c r="B39" s="589" t="s">
        <v>309</v>
      </c>
      <c r="C39" s="580">
        <v>104</v>
      </c>
      <c r="D39" s="580">
        <v>126</v>
      </c>
      <c r="E39" s="580">
        <v>99</v>
      </c>
      <c r="F39" s="580">
        <v>87</v>
      </c>
      <c r="G39" s="978">
        <v>126</v>
      </c>
      <c r="H39" s="978">
        <v>177</v>
      </c>
      <c r="I39" s="966">
        <v>193</v>
      </c>
      <c r="J39" s="966">
        <v>132</v>
      </c>
      <c r="K39" s="966">
        <v>122</v>
      </c>
      <c r="L39" s="966">
        <v>132</v>
      </c>
      <c r="M39" s="966">
        <v>124</v>
      </c>
      <c r="N39" s="966">
        <v>106</v>
      </c>
      <c r="O39" s="966">
        <v>124</v>
      </c>
      <c r="P39" s="990">
        <v>114</v>
      </c>
    </row>
    <row r="40" spans="1:16" ht="13.5" customHeight="1">
      <c r="A40" s="977"/>
      <c r="B40" s="590" t="s">
        <v>381</v>
      </c>
      <c r="C40" s="441">
        <v>55</v>
      </c>
      <c r="D40" s="441">
        <v>69</v>
      </c>
      <c r="E40" s="441">
        <v>63</v>
      </c>
      <c r="F40" s="441">
        <v>45</v>
      </c>
      <c r="G40" s="979"/>
      <c r="H40" s="979"/>
      <c r="I40" s="967"/>
      <c r="J40" s="967"/>
      <c r="K40" s="967"/>
      <c r="L40" s="967"/>
      <c r="M40" s="967"/>
      <c r="N40" s="967"/>
      <c r="O40" s="967"/>
      <c r="P40" s="991"/>
    </row>
    <row r="41" spans="1:16" ht="13.5" customHeight="1">
      <c r="A41" s="968" t="s">
        <v>28</v>
      </c>
      <c r="B41" s="579" t="s">
        <v>385</v>
      </c>
      <c r="C41" s="580">
        <v>53</v>
      </c>
      <c r="D41" s="580">
        <v>43</v>
      </c>
      <c r="E41" s="580">
        <v>68</v>
      </c>
      <c r="F41" s="580">
        <v>46</v>
      </c>
      <c r="G41" s="970">
        <v>88</v>
      </c>
      <c r="H41" s="970">
        <v>81</v>
      </c>
      <c r="I41" s="972">
        <v>72</v>
      </c>
      <c r="J41" s="972">
        <v>71</v>
      </c>
      <c r="K41" s="972">
        <v>47</v>
      </c>
      <c r="L41" s="972">
        <v>85</v>
      </c>
      <c r="M41" s="972">
        <v>49</v>
      </c>
      <c r="N41" s="972">
        <v>76</v>
      </c>
      <c r="O41" s="972">
        <v>88</v>
      </c>
      <c r="P41" s="988">
        <v>63</v>
      </c>
    </row>
    <row r="42" spans="1:16" ht="14.25" thickBot="1">
      <c r="A42" s="969"/>
      <c r="B42" s="587" t="s">
        <v>346</v>
      </c>
      <c r="C42" s="457">
        <v>22</v>
      </c>
      <c r="D42" s="457">
        <v>24</v>
      </c>
      <c r="E42" s="457">
        <v>14</v>
      </c>
      <c r="F42" s="457">
        <v>25</v>
      </c>
      <c r="G42" s="971"/>
      <c r="H42" s="971"/>
      <c r="I42" s="973"/>
      <c r="J42" s="973"/>
      <c r="K42" s="973"/>
      <c r="L42" s="973"/>
      <c r="M42" s="973"/>
      <c r="N42" s="973"/>
      <c r="O42" s="973"/>
      <c r="P42" s="989"/>
    </row>
    <row r="43" spans="1:16" ht="16.5" customHeight="1">
      <c r="A43" s="66" t="s">
        <v>426</v>
      </c>
      <c r="F43" s="7"/>
      <c r="G43" s="7"/>
      <c r="H43" s="397"/>
    </row>
  </sheetData>
  <mergeCells count="88">
    <mergeCell ref="P41:P42"/>
    <mergeCell ref="O12:O14"/>
    <mergeCell ref="O17:O18"/>
    <mergeCell ref="O19:O20"/>
    <mergeCell ref="O34:O36"/>
    <mergeCell ref="O39:O40"/>
    <mergeCell ref="O41:O42"/>
    <mergeCell ref="P12:P14"/>
    <mergeCell ref="P17:P18"/>
    <mergeCell ref="P19:P20"/>
    <mergeCell ref="P34:P36"/>
    <mergeCell ref="P39:P40"/>
    <mergeCell ref="G12:G14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A14"/>
    <mergeCell ref="N12:N14"/>
    <mergeCell ref="A15:B15"/>
    <mergeCell ref="A17:A18"/>
    <mergeCell ref="G17:G18"/>
    <mergeCell ref="H17:H18"/>
    <mergeCell ref="I17:I18"/>
    <mergeCell ref="J17:J18"/>
    <mergeCell ref="K17:K18"/>
    <mergeCell ref="L17:L18"/>
    <mergeCell ref="M17:M18"/>
    <mergeCell ref="H12:H14"/>
    <mergeCell ref="I12:I14"/>
    <mergeCell ref="J12:J14"/>
    <mergeCell ref="K12:K14"/>
    <mergeCell ref="L12:L14"/>
    <mergeCell ref="M12:M14"/>
    <mergeCell ref="N17:N18"/>
    <mergeCell ref="A19:A20"/>
    <mergeCell ref="G19:G20"/>
    <mergeCell ref="H19:H20"/>
    <mergeCell ref="I19:I20"/>
    <mergeCell ref="J19:J20"/>
    <mergeCell ref="K19:K20"/>
    <mergeCell ref="L19:L20"/>
    <mergeCell ref="M19:M20"/>
    <mergeCell ref="N19:N20"/>
    <mergeCell ref="G34:G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A36"/>
    <mergeCell ref="N34:N36"/>
    <mergeCell ref="A37:B37"/>
    <mergeCell ref="A39:A40"/>
    <mergeCell ref="G39:G40"/>
    <mergeCell ref="H39:H40"/>
    <mergeCell ref="I39:I40"/>
    <mergeCell ref="J39:J40"/>
    <mergeCell ref="K39:K40"/>
    <mergeCell ref="L39:L40"/>
    <mergeCell ref="M39:M40"/>
    <mergeCell ref="H34:H36"/>
    <mergeCell ref="I34:I36"/>
    <mergeCell ref="J34:J36"/>
    <mergeCell ref="K34:K36"/>
    <mergeCell ref="L34:L36"/>
    <mergeCell ref="M34:M36"/>
    <mergeCell ref="N39:N40"/>
    <mergeCell ref="A41:A42"/>
    <mergeCell ref="G41:G42"/>
    <mergeCell ref="H41:H42"/>
    <mergeCell ref="I41:I42"/>
    <mergeCell ref="J41:J42"/>
    <mergeCell ref="K41:K42"/>
    <mergeCell ref="L41:L42"/>
    <mergeCell ref="M41:M42"/>
    <mergeCell ref="N41:N42"/>
  </mergeCells>
  <phoneticPr fontId="36"/>
  <pageMargins left="0.98425196850393704" right="0.62992125984251968" top="0.59055118110236227" bottom="0.39370078740157483" header="0.51181102362204722" footer="0.19685039370078741"/>
  <pageSetup paperSize="9" scale="89" firstPageNumber="0" orientation="landscape" r:id="rId1"/>
  <headerFooter alignWithMargins="0">
    <oddFooter>&amp;L&amp;"ＭＳ Ｐ明朝,標準"&amp;10－１４－</oddFooter>
  </headerFooter>
  <ignoredErrors>
    <ignoredError sqref="P11 P33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80" zoomScaleSheetLayoutView="100" workbookViewId="0">
      <selection activeCell="E11" sqref="E11"/>
    </sheetView>
  </sheetViews>
  <sheetFormatPr defaultRowHeight="13.5"/>
  <cols>
    <col min="1" max="1" width="2.625" style="65" customWidth="1"/>
    <col min="2" max="2" width="23.625" style="65" customWidth="1"/>
    <col min="3" max="3" width="2.5" style="65" customWidth="1"/>
    <col min="4" max="4" width="9.125" style="65" customWidth="1"/>
    <col min="5" max="10" width="9.125" style="65" bestFit="1" customWidth="1"/>
    <col min="11" max="12" width="8.125" style="65" bestFit="1" customWidth="1"/>
    <col min="13" max="13" width="7.125" style="65" bestFit="1" customWidth="1"/>
    <col min="14" max="14" width="9" style="65" bestFit="1" customWidth="1"/>
    <col min="15" max="15" width="9.125" style="65" bestFit="1" customWidth="1"/>
    <col min="16" max="16" width="9.125" style="65" customWidth="1"/>
    <col min="17" max="16384" width="9" style="65"/>
  </cols>
  <sheetData>
    <row r="1" spans="1:18" ht="16.5" customHeight="1" thickBot="1">
      <c r="A1" s="167" t="s">
        <v>349</v>
      </c>
      <c r="B1" s="182"/>
      <c r="C1" s="182"/>
      <c r="D1" s="182"/>
      <c r="E1" s="182"/>
      <c r="L1" s="67"/>
      <c r="M1" s="67"/>
      <c r="N1" s="67"/>
      <c r="O1" s="67"/>
      <c r="P1" s="67" t="s">
        <v>463</v>
      </c>
    </row>
    <row r="2" spans="1:18" ht="16.5" customHeight="1">
      <c r="A2" s="936" t="s">
        <v>294</v>
      </c>
      <c r="B2" s="957"/>
      <c r="C2" s="937"/>
      <c r="D2" s="1019" t="s">
        <v>491</v>
      </c>
      <c r="E2" s="1018" t="s">
        <v>189</v>
      </c>
      <c r="F2" s="1018" t="s">
        <v>149</v>
      </c>
      <c r="G2" s="1018" t="s">
        <v>306</v>
      </c>
      <c r="H2" s="1018" t="s">
        <v>335</v>
      </c>
      <c r="I2" s="1018" t="s">
        <v>280</v>
      </c>
      <c r="J2" s="1018" t="s">
        <v>186</v>
      </c>
      <c r="K2" s="1018" t="s">
        <v>35</v>
      </c>
      <c r="L2" s="1018" t="s">
        <v>57</v>
      </c>
      <c r="M2" s="957" t="s">
        <v>185</v>
      </c>
      <c r="N2" s="957"/>
      <c r="O2" s="1014" t="s">
        <v>347</v>
      </c>
      <c r="P2" s="1016" t="s">
        <v>340</v>
      </c>
    </row>
    <row r="3" spans="1:18" ht="16.5" customHeight="1" thickBot="1">
      <c r="A3" s="940"/>
      <c r="B3" s="964"/>
      <c r="C3" s="941"/>
      <c r="D3" s="1020"/>
      <c r="E3" s="935"/>
      <c r="F3" s="935"/>
      <c r="G3" s="935"/>
      <c r="H3" s="935"/>
      <c r="I3" s="935"/>
      <c r="J3" s="935"/>
      <c r="K3" s="935"/>
      <c r="L3" s="935"/>
      <c r="M3" s="498" t="s">
        <v>264</v>
      </c>
      <c r="N3" s="499" t="s">
        <v>142</v>
      </c>
      <c r="O3" s="1015"/>
      <c r="P3" s="1017"/>
    </row>
    <row r="4" spans="1:18" ht="15.75" customHeight="1">
      <c r="A4" s="1006" t="s">
        <v>56</v>
      </c>
      <c r="B4" s="1007"/>
      <c r="C4" s="406"/>
      <c r="D4" s="89"/>
      <c r="E4" s="89"/>
      <c r="F4" s="89"/>
      <c r="G4" s="89"/>
      <c r="H4" s="89"/>
      <c r="I4" s="89"/>
      <c r="J4" s="89"/>
      <c r="K4" s="89"/>
      <c r="L4" s="89"/>
      <c r="M4" s="90"/>
      <c r="N4" s="91"/>
      <c r="O4" s="92"/>
      <c r="P4" s="93"/>
    </row>
    <row r="5" spans="1:18" ht="16.5" customHeight="1">
      <c r="A5" s="1008" t="s">
        <v>218</v>
      </c>
      <c r="B5" s="1009"/>
      <c r="C5" s="500"/>
      <c r="D5" s="501">
        <v>25247</v>
      </c>
      <c r="E5" s="501">
        <v>25686</v>
      </c>
      <c r="F5" s="501">
        <v>25379</v>
      </c>
      <c r="G5" s="501">
        <v>27265</v>
      </c>
      <c r="H5" s="501">
        <v>26697</v>
      </c>
      <c r="I5" s="501">
        <v>27481</v>
      </c>
      <c r="J5" s="501">
        <v>26703</v>
      </c>
      <c r="K5" s="501">
        <v>26395</v>
      </c>
      <c r="L5" s="501">
        <v>26978</v>
      </c>
      <c r="M5" s="192">
        <v>25729</v>
      </c>
      <c r="N5" s="502">
        <v>2424</v>
      </c>
      <c r="O5" s="503">
        <f>SUM(O6:O24)</f>
        <v>26108</v>
      </c>
      <c r="P5" s="504">
        <f>SUM(P6:P24)</f>
        <v>24326</v>
      </c>
    </row>
    <row r="6" spans="1:18" ht="16.5" customHeight="1">
      <c r="A6" s="998" t="s">
        <v>299</v>
      </c>
      <c r="B6" s="999"/>
      <c r="C6" s="424"/>
      <c r="D6" s="505">
        <v>11942</v>
      </c>
      <c r="E6" s="505">
        <v>10019</v>
      </c>
      <c r="F6" s="505">
        <v>8543</v>
      </c>
      <c r="G6" s="505">
        <v>7577</v>
      </c>
      <c r="H6" s="505">
        <v>5651</v>
      </c>
      <c r="I6" s="505">
        <v>4803</v>
      </c>
      <c r="J6" s="505">
        <v>4553</v>
      </c>
      <c r="K6" s="505">
        <v>3796</v>
      </c>
      <c r="L6" s="505">
        <v>3424</v>
      </c>
      <c r="M6" s="506">
        <v>2822</v>
      </c>
      <c r="N6" s="507">
        <v>613</v>
      </c>
      <c r="O6" s="508">
        <v>2996</v>
      </c>
      <c r="P6" s="509">
        <v>2586</v>
      </c>
    </row>
    <row r="7" spans="1:18" ht="16.5" customHeight="1">
      <c r="A7" s="996" t="s">
        <v>179</v>
      </c>
      <c r="B7" s="997"/>
      <c r="C7" s="510"/>
      <c r="D7" s="511">
        <v>356</v>
      </c>
      <c r="E7" s="511">
        <v>336</v>
      </c>
      <c r="F7" s="511">
        <v>111</v>
      </c>
      <c r="G7" s="511">
        <v>104</v>
      </c>
      <c r="H7" s="511">
        <v>99</v>
      </c>
      <c r="I7" s="511">
        <v>109</v>
      </c>
      <c r="J7" s="511">
        <v>121</v>
      </c>
      <c r="K7" s="511">
        <v>100</v>
      </c>
      <c r="L7" s="511">
        <v>89</v>
      </c>
      <c r="M7" s="190">
        <v>72</v>
      </c>
      <c r="N7" s="512">
        <v>12</v>
      </c>
      <c r="O7" s="191">
        <v>39</v>
      </c>
      <c r="P7" s="513">
        <v>81</v>
      </c>
    </row>
    <row r="8" spans="1:18" ht="16.5" customHeight="1">
      <c r="A8" s="1010" t="s">
        <v>50</v>
      </c>
      <c r="B8" s="1011"/>
      <c r="C8" s="410"/>
      <c r="D8" s="514">
        <v>10</v>
      </c>
      <c r="E8" s="514">
        <v>12</v>
      </c>
      <c r="F8" s="514">
        <v>9</v>
      </c>
      <c r="G8" s="514">
        <v>2</v>
      </c>
      <c r="H8" s="514">
        <v>3</v>
      </c>
      <c r="I8" s="514">
        <v>2</v>
      </c>
      <c r="J8" s="514">
        <v>1</v>
      </c>
      <c r="K8" s="514">
        <v>2</v>
      </c>
      <c r="L8" s="514">
        <v>2</v>
      </c>
      <c r="M8" s="515">
        <v>1</v>
      </c>
      <c r="N8" s="516">
        <v>7</v>
      </c>
      <c r="O8" s="517">
        <v>8</v>
      </c>
      <c r="P8" s="518">
        <v>11</v>
      </c>
    </row>
    <row r="9" spans="1:18" ht="16.5" customHeight="1">
      <c r="A9" s="998" t="s">
        <v>285</v>
      </c>
      <c r="B9" s="999"/>
      <c r="C9" s="424"/>
      <c r="D9" s="505">
        <v>29</v>
      </c>
      <c r="E9" s="505">
        <v>138</v>
      </c>
      <c r="F9" s="505">
        <v>127</v>
      </c>
      <c r="G9" s="505">
        <v>55</v>
      </c>
      <c r="H9" s="505">
        <v>57</v>
      </c>
      <c r="I9" s="505">
        <v>59</v>
      </c>
      <c r="J9" s="505">
        <v>86</v>
      </c>
      <c r="K9" s="505">
        <v>74</v>
      </c>
      <c r="L9" s="505">
        <v>12</v>
      </c>
      <c r="M9" s="506">
        <v>11</v>
      </c>
      <c r="N9" s="507">
        <v>2</v>
      </c>
      <c r="O9" s="508">
        <v>14</v>
      </c>
      <c r="P9" s="509">
        <v>5</v>
      </c>
    </row>
    <row r="10" spans="1:18" ht="16.5" customHeight="1">
      <c r="A10" s="996" t="s">
        <v>210</v>
      </c>
      <c r="B10" s="997"/>
      <c r="C10" s="510"/>
      <c r="D10" s="511">
        <v>1063</v>
      </c>
      <c r="E10" s="511">
        <v>1646</v>
      </c>
      <c r="F10" s="511">
        <v>1540</v>
      </c>
      <c r="G10" s="511">
        <v>1624</v>
      </c>
      <c r="H10" s="511">
        <v>2224</v>
      </c>
      <c r="I10" s="511">
        <v>2963</v>
      </c>
      <c r="J10" s="511">
        <v>2430</v>
      </c>
      <c r="K10" s="511">
        <v>2506</v>
      </c>
      <c r="L10" s="511">
        <v>2998</v>
      </c>
      <c r="M10" s="190">
        <v>3247</v>
      </c>
      <c r="N10" s="512">
        <v>304</v>
      </c>
      <c r="O10" s="191">
        <v>2655</v>
      </c>
      <c r="P10" s="513">
        <v>1939</v>
      </c>
    </row>
    <row r="11" spans="1:18" ht="16.5" customHeight="1">
      <c r="A11" s="1010" t="s">
        <v>301</v>
      </c>
      <c r="B11" s="1011"/>
      <c r="C11" s="410"/>
      <c r="D11" s="514">
        <v>3288</v>
      </c>
      <c r="E11" s="514">
        <v>3797</v>
      </c>
      <c r="F11" s="514">
        <v>4151</v>
      </c>
      <c r="G11" s="514">
        <v>5479</v>
      </c>
      <c r="H11" s="514">
        <v>5055</v>
      </c>
      <c r="I11" s="514">
        <v>5205</v>
      </c>
      <c r="J11" s="514">
        <v>5351</v>
      </c>
      <c r="K11" s="514">
        <v>5497</v>
      </c>
      <c r="L11" s="514">
        <v>5015</v>
      </c>
      <c r="M11" s="515">
        <v>4422</v>
      </c>
      <c r="N11" s="516">
        <v>404</v>
      </c>
      <c r="O11" s="517">
        <v>3923</v>
      </c>
      <c r="P11" s="518">
        <v>3439</v>
      </c>
      <c r="R11" s="519"/>
    </row>
    <row r="12" spans="1:18" ht="16.5" customHeight="1">
      <c r="A12" s="1012" t="s">
        <v>281</v>
      </c>
      <c r="B12" s="1013"/>
      <c r="C12" s="520"/>
      <c r="D12" s="992">
        <v>1120</v>
      </c>
      <c r="E12" s="505">
        <v>137</v>
      </c>
      <c r="F12" s="505">
        <v>127</v>
      </c>
      <c r="G12" s="505">
        <v>144</v>
      </c>
      <c r="H12" s="505">
        <v>160</v>
      </c>
      <c r="I12" s="505">
        <v>165</v>
      </c>
      <c r="J12" s="505">
        <v>185</v>
      </c>
      <c r="K12" s="505">
        <v>194</v>
      </c>
      <c r="L12" s="505">
        <v>184</v>
      </c>
      <c r="M12" s="506">
        <v>187</v>
      </c>
      <c r="N12" s="507">
        <v>4</v>
      </c>
      <c r="O12" s="508">
        <v>161</v>
      </c>
      <c r="P12" s="509">
        <v>162</v>
      </c>
    </row>
    <row r="13" spans="1:18" ht="16.5" customHeight="1">
      <c r="A13" s="996" t="s">
        <v>166</v>
      </c>
      <c r="B13" s="997"/>
      <c r="C13" s="521" t="s">
        <v>420</v>
      </c>
      <c r="D13" s="993"/>
      <c r="E13" s="511" t="s">
        <v>119</v>
      </c>
      <c r="F13" s="511" t="s">
        <v>119</v>
      </c>
      <c r="G13" s="511" t="s">
        <v>119</v>
      </c>
      <c r="H13" s="511" t="s">
        <v>119</v>
      </c>
      <c r="I13" s="511" t="s">
        <v>119</v>
      </c>
      <c r="J13" s="511" t="s">
        <v>119</v>
      </c>
      <c r="K13" s="511" t="s">
        <v>119</v>
      </c>
      <c r="L13" s="511" t="s">
        <v>119</v>
      </c>
      <c r="M13" s="522" t="s">
        <v>119</v>
      </c>
      <c r="N13" s="512" t="s">
        <v>119</v>
      </c>
      <c r="O13" s="191">
        <v>116</v>
      </c>
      <c r="P13" s="513">
        <v>117</v>
      </c>
    </row>
    <row r="14" spans="1:18" ht="16.5" customHeight="1">
      <c r="A14" s="996" t="s">
        <v>173</v>
      </c>
      <c r="B14" s="997"/>
      <c r="C14" s="521" t="s">
        <v>420</v>
      </c>
      <c r="D14" s="994"/>
      <c r="E14" s="511">
        <v>1227</v>
      </c>
      <c r="F14" s="511">
        <v>1347</v>
      </c>
      <c r="G14" s="511">
        <v>1398</v>
      </c>
      <c r="H14" s="511">
        <v>1306</v>
      </c>
      <c r="I14" s="511">
        <v>1227</v>
      </c>
      <c r="J14" s="511">
        <v>1181</v>
      </c>
      <c r="K14" s="511">
        <v>1109</v>
      </c>
      <c r="L14" s="511">
        <v>1043</v>
      </c>
      <c r="M14" s="190">
        <v>974</v>
      </c>
      <c r="N14" s="512">
        <v>86</v>
      </c>
      <c r="O14" s="191">
        <v>725</v>
      </c>
      <c r="P14" s="513">
        <v>773</v>
      </c>
    </row>
    <row r="15" spans="1:18" ht="16.5" customHeight="1">
      <c r="A15" s="996" t="s">
        <v>231</v>
      </c>
      <c r="B15" s="997"/>
      <c r="C15" s="521" t="s">
        <v>420</v>
      </c>
      <c r="D15" s="511">
        <v>3386</v>
      </c>
      <c r="E15" s="511">
        <v>3745</v>
      </c>
      <c r="F15" s="511">
        <v>4241</v>
      </c>
      <c r="G15" s="511">
        <v>4779</v>
      </c>
      <c r="H15" s="511">
        <v>5589</v>
      </c>
      <c r="I15" s="511">
        <v>5848</v>
      </c>
      <c r="J15" s="511">
        <v>5436</v>
      </c>
      <c r="K15" s="511">
        <v>5263</v>
      </c>
      <c r="L15" s="511">
        <v>5575</v>
      </c>
      <c r="M15" s="190">
        <v>5022</v>
      </c>
      <c r="N15" s="512">
        <v>313</v>
      </c>
      <c r="O15" s="191">
        <v>4067</v>
      </c>
      <c r="P15" s="513">
        <v>3508</v>
      </c>
    </row>
    <row r="16" spans="1:18" ht="16.5" customHeight="1">
      <c r="A16" s="996" t="s">
        <v>159</v>
      </c>
      <c r="B16" s="997"/>
      <c r="C16" s="521"/>
      <c r="D16" s="995">
        <v>367</v>
      </c>
      <c r="E16" s="995">
        <v>338</v>
      </c>
      <c r="F16" s="995">
        <v>408</v>
      </c>
      <c r="G16" s="511">
        <v>407</v>
      </c>
      <c r="H16" s="511">
        <v>466</v>
      </c>
      <c r="I16" s="511">
        <v>568</v>
      </c>
      <c r="J16" s="511">
        <v>607</v>
      </c>
      <c r="K16" s="511">
        <v>616</v>
      </c>
      <c r="L16" s="511">
        <v>577</v>
      </c>
      <c r="M16" s="190">
        <v>525</v>
      </c>
      <c r="N16" s="512">
        <v>23</v>
      </c>
      <c r="O16" s="191">
        <v>494</v>
      </c>
      <c r="P16" s="513">
        <v>465</v>
      </c>
    </row>
    <row r="17" spans="1:17" ht="16.5" customHeight="1">
      <c r="A17" s="996" t="s">
        <v>336</v>
      </c>
      <c r="B17" s="997"/>
      <c r="C17" s="521"/>
      <c r="D17" s="995"/>
      <c r="E17" s="995"/>
      <c r="F17" s="995"/>
      <c r="G17" s="511">
        <v>44</v>
      </c>
      <c r="H17" s="511">
        <v>65</v>
      </c>
      <c r="I17" s="511">
        <v>56</v>
      </c>
      <c r="J17" s="511">
        <v>63</v>
      </c>
      <c r="K17" s="511">
        <v>82</v>
      </c>
      <c r="L17" s="511">
        <v>86</v>
      </c>
      <c r="M17" s="190">
        <v>92</v>
      </c>
      <c r="N17" s="512" t="s">
        <v>119</v>
      </c>
      <c r="O17" s="191">
        <v>109</v>
      </c>
      <c r="P17" s="513">
        <v>231</v>
      </c>
    </row>
    <row r="18" spans="1:17" ht="16.5" customHeight="1">
      <c r="A18" s="996" t="s">
        <v>328</v>
      </c>
      <c r="B18" s="997"/>
      <c r="C18" s="521" t="s">
        <v>420</v>
      </c>
      <c r="D18" s="511" t="s">
        <v>119</v>
      </c>
      <c r="E18" s="511" t="s">
        <v>119</v>
      </c>
      <c r="F18" s="511" t="s">
        <v>119</v>
      </c>
      <c r="G18" s="511" t="s">
        <v>119</v>
      </c>
      <c r="H18" s="511" t="s">
        <v>119</v>
      </c>
      <c r="I18" s="511" t="s">
        <v>119</v>
      </c>
      <c r="J18" s="511" t="s">
        <v>119</v>
      </c>
      <c r="K18" s="511" t="s">
        <v>119</v>
      </c>
      <c r="L18" s="511" t="s">
        <v>119</v>
      </c>
      <c r="M18" s="522" t="s">
        <v>119</v>
      </c>
      <c r="N18" s="512" t="s">
        <v>119</v>
      </c>
      <c r="O18" s="191">
        <v>1423</v>
      </c>
      <c r="P18" s="513">
        <v>1528</v>
      </c>
    </row>
    <row r="19" spans="1:17" ht="16.5" customHeight="1">
      <c r="A19" s="996" t="s">
        <v>253</v>
      </c>
      <c r="B19" s="997"/>
      <c r="C19" s="521" t="s">
        <v>420</v>
      </c>
      <c r="D19" s="511" t="s">
        <v>119</v>
      </c>
      <c r="E19" s="511" t="s">
        <v>119</v>
      </c>
      <c r="F19" s="511" t="s">
        <v>119</v>
      </c>
      <c r="G19" s="511" t="s">
        <v>119</v>
      </c>
      <c r="H19" s="511" t="s">
        <v>119</v>
      </c>
      <c r="I19" s="511" t="s">
        <v>119</v>
      </c>
      <c r="J19" s="511" t="s">
        <v>119</v>
      </c>
      <c r="K19" s="511" t="s">
        <v>119</v>
      </c>
      <c r="L19" s="511" t="s">
        <v>119</v>
      </c>
      <c r="M19" s="522" t="s">
        <v>119</v>
      </c>
      <c r="N19" s="512" t="s">
        <v>119</v>
      </c>
      <c r="O19" s="191">
        <v>3099</v>
      </c>
      <c r="P19" s="513">
        <v>3650</v>
      </c>
    </row>
    <row r="20" spans="1:17" ht="16.5" customHeight="1">
      <c r="A20" s="996" t="s">
        <v>378</v>
      </c>
      <c r="B20" s="997"/>
      <c r="C20" s="521" t="s">
        <v>420</v>
      </c>
      <c r="D20" s="511" t="s">
        <v>119</v>
      </c>
      <c r="E20" s="511" t="s">
        <v>119</v>
      </c>
      <c r="F20" s="511" t="s">
        <v>119</v>
      </c>
      <c r="G20" s="511" t="s">
        <v>119</v>
      </c>
      <c r="H20" s="511" t="s">
        <v>119</v>
      </c>
      <c r="I20" s="511" t="s">
        <v>119</v>
      </c>
      <c r="J20" s="511" t="s">
        <v>119</v>
      </c>
      <c r="K20" s="511" t="s">
        <v>119</v>
      </c>
      <c r="L20" s="511" t="s">
        <v>119</v>
      </c>
      <c r="M20" s="522" t="s">
        <v>119</v>
      </c>
      <c r="N20" s="512" t="s">
        <v>119</v>
      </c>
      <c r="O20" s="191">
        <v>1202</v>
      </c>
      <c r="P20" s="513">
        <v>1201</v>
      </c>
    </row>
    <row r="21" spans="1:17" ht="16.5" customHeight="1">
      <c r="A21" s="996" t="s">
        <v>438</v>
      </c>
      <c r="B21" s="997"/>
      <c r="C21" s="521" t="s">
        <v>420</v>
      </c>
      <c r="D21" s="511" t="s">
        <v>119</v>
      </c>
      <c r="E21" s="511" t="s">
        <v>119</v>
      </c>
      <c r="F21" s="511" t="s">
        <v>119</v>
      </c>
      <c r="G21" s="511" t="s">
        <v>119</v>
      </c>
      <c r="H21" s="511" t="s">
        <v>119</v>
      </c>
      <c r="I21" s="511" t="s">
        <v>119</v>
      </c>
      <c r="J21" s="511" t="s">
        <v>119</v>
      </c>
      <c r="K21" s="511" t="s">
        <v>119</v>
      </c>
      <c r="L21" s="511" t="s">
        <v>119</v>
      </c>
      <c r="M21" s="522" t="s">
        <v>119</v>
      </c>
      <c r="N21" s="512" t="s">
        <v>119</v>
      </c>
      <c r="O21" s="191">
        <v>519</v>
      </c>
      <c r="P21" s="513">
        <v>304</v>
      </c>
    </row>
    <row r="22" spans="1:17" ht="16.5" customHeight="1">
      <c r="A22" s="1000" t="s">
        <v>10</v>
      </c>
      <c r="B22" s="1001"/>
      <c r="C22" s="523"/>
      <c r="D22" s="511">
        <v>2916</v>
      </c>
      <c r="E22" s="511">
        <v>3637</v>
      </c>
      <c r="F22" s="511">
        <v>4035</v>
      </c>
      <c r="G22" s="511">
        <v>4845</v>
      </c>
      <c r="H22" s="511">
        <v>5208</v>
      </c>
      <c r="I22" s="511">
        <v>5630</v>
      </c>
      <c r="J22" s="511">
        <v>5857</v>
      </c>
      <c r="K22" s="511">
        <v>6432</v>
      </c>
      <c r="L22" s="511">
        <v>7039</v>
      </c>
      <c r="M22" s="190">
        <v>7449</v>
      </c>
      <c r="N22" s="512">
        <v>562</v>
      </c>
      <c r="O22" s="191">
        <v>3095</v>
      </c>
      <c r="P22" s="513">
        <v>2698</v>
      </c>
    </row>
    <row r="23" spans="1:17" ht="16.5" customHeight="1">
      <c r="A23" s="1002" t="s">
        <v>224</v>
      </c>
      <c r="B23" s="1003"/>
      <c r="C23" s="524"/>
      <c r="D23" s="514">
        <v>769</v>
      </c>
      <c r="E23" s="514">
        <v>649</v>
      </c>
      <c r="F23" s="514">
        <v>728</v>
      </c>
      <c r="G23" s="514">
        <v>798</v>
      </c>
      <c r="H23" s="514">
        <v>797</v>
      </c>
      <c r="I23" s="514">
        <v>834</v>
      </c>
      <c r="J23" s="514">
        <v>803</v>
      </c>
      <c r="K23" s="514">
        <v>713</v>
      </c>
      <c r="L23" s="514">
        <v>845</v>
      </c>
      <c r="M23" s="515">
        <v>841</v>
      </c>
      <c r="N23" s="516">
        <v>89</v>
      </c>
      <c r="O23" s="517">
        <v>972</v>
      </c>
      <c r="P23" s="518">
        <v>941</v>
      </c>
    </row>
    <row r="24" spans="1:17" ht="16.5" customHeight="1">
      <c r="A24" s="1004" t="s">
        <v>130</v>
      </c>
      <c r="B24" s="1005"/>
      <c r="C24" s="417"/>
      <c r="D24" s="525">
        <v>1</v>
      </c>
      <c r="E24" s="525">
        <v>5</v>
      </c>
      <c r="F24" s="525">
        <v>12</v>
      </c>
      <c r="G24" s="525">
        <v>9</v>
      </c>
      <c r="H24" s="525">
        <v>17</v>
      </c>
      <c r="I24" s="525">
        <v>12</v>
      </c>
      <c r="J24" s="525">
        <v>29</v>
      </c>
      <c r="K24" s="525">
        <v>11</v>
      </c>
      <c r="L24" s="525">
        <v>89</v>
      </c>
      <c r="M24" s="526">
        <v>64</v>
      </c>
      <c r="N24" s="527">
        <v>5</v>
      </c>
      <c r="O24" s="528">
        <v>491</v>
      </c>
      <c r="P24" s="529">
        <v>687</v>
      </c>
    </row>
    <row r="25" spans="1:17" ht="14.25" customHeight="1">
      <c r="A25" s="998" t="s">
        <v>56</v>
      </c>
      <c r="B25" s="999"/>
      <c r="C25" s="424"/>
      <c r="D25" s="505"/>
      <c r="E25" s="505"/>
      <c r="F25" s="505"/>
      <c r="G25" s="505"/>
      <c r="H25" s="505"/>
      <c r="I25" s="505"/>
      <c r="J25" s="505"/>
      <c r="K25" s="505"/>
      <c r="L25" s="505"/>
      <c r="M25" s="506"/>
      <c r="N25" s="507"/>
      <c r="O25" s="508"/>
      <c r="P25" s="509"/>
    </row>
    <row r="26" spans="1:17" ht="16.5" customHeight="1">
      <c r="A26" s="239"/>
      <c r="B26" s="530" t="s">
        <v>289</v>
      </c>
      <c r="C26" s="531"/>
      <c r="D26" s="511">
        <v>12308</v>
      </c>
      <c r="E26" s="511">
        <v>10367</v>
      </c>
      <c r="F26" s="511">
        <v>8663</v>
      </c>
      <c r="G26" s="511">
        <v>7683</v>
      </c>
      <c r="H26" s="511">
        <v>5753</v>
      </c>
      <c r="I26" s="511">
        <v>4914</v>
      </c>
      <c r="J26" s="511">
        <v>4675</v>
      </c>
      <c r="K26" s="511">
        <v>3898</v>
      </c>
      <c r="L26" s="511">
        <v>3515</v>
      </c>
      <c r="M26" s="190">
        <f>SUM(M6:M8)</f>
        <v>2895</v>
      </c>
      <c r="N26" s="512">
        <f>SUM(N6:N8)</f>
        <v>632</v>
      </c>
      <c r="O26" s="191">
        <f>SUM(O6:O8)</f>
        <v>3043</v>
      </c>
      <c r="P26" s="513">
        <f>SUM(P6:P8)</f>
        <v>2678</v>
      </c>
    </row>
    <row r="27" spans="1:17" ht="16.5" customHeight="1">
      <c r="A27" s="239"/>
      <c r="B27" s="530" t="s">
        <v>297</v>
      </c>
      <c r="C27" s="531"/>
      <c r="D27" s="511">
        <v>4380</v>
      </c>
      <c r="E27" s="511">
        <v>5581</v>
      </c>
      <c r="F27" s="511">
        <v>5818</v>
      </c>
      <c r="G27" s="511">
        <v>7158</v>
      </c>
      <c r="H27" s="511">
        <v>7336</v>
      </c>
      <c r="I27" s="511">
        <v>8227</v>
      </c>
      <c r="J27" s="511">
        <v>7867</v>
      </c>
      <c r="K27" s="511">
        <v>8077</v>
      </c>
      <c r="L27" s="511">
        <v>8025</v>
      </c>
      <c r="M27" s="190">
        <f>SUM(M9:M11)</f>
        <v>7680</v>
      </c>
      <c r="N27" s="512">
        <f>SUM(N9:N11)</f>
        <v>710</v>
      </c>
      <c r="O27" s="191">
        <f>SUM(O9:O11)</f>
        <v>6592</v>
      </c>
      <c r="P27" s="513">
        <f>SUM(P9:P11)</f>
        <v>5383</v>
      </c>
    </row>
    <row r="28" spans="1:17" ht="16.5" customHeight="1">
      <c r="A28" s="239"/>
      <c r="B28" s="532" t="s">
        <v>105</v>
      </c>
      <c r="C28" s="533"/>
      <c r="D28" s="534">
        <v>8558</v>
      </c>
      <c r="E28" s="534">
        <v>9733</v>
      </c>
      <c r="F28" s="534">
        <v>10886</v>
      </c>
      <c r="G28" s="534">
        <v>12415</v>
      </c>
      <c r="H28" s="534">
        <v>13591</v>
      </c>
      <c r="I28" s="534">
        <v>14328</v>
      </c>
      <c r="J28" s="534">
        <v>14132</v>
      </c>
      <c r="K28" s="534">
        <v>14409</v>
      </c>
      <c r="L28" s="534">
        <v>15349</v>
      </c>
      <c r="M28" s="535">
        <f>SUM(M12:M23)</f>
        <v>15090</v>
      </c>
      <c r="N28" s="536">
        <f>SUM(N12:N23)</f>
        <v>1077</v>
      </c>
      <c r="O28" s="537">
        <f>SUM(O12:O23)</f>
        <v>15982</v>
      </c>
      <c r="P28" s="538">
        <f>SUM(P12:P23)</f>
        <v>15578</v>
      </c>
      <c r="Q28" s="539"/>
    </row>
    <row r="29" spans="1:17" ht="16.5" customHeight="1">
      <c r="A29" s="239"/>
      <c r="B29" s="540" t="s">
        <v>188</v>
      </c>
      <c r="C29" s="541"/>
      <c r="D29" s="542">
        <v>48.8</v>
      </c>
      <c r="E29" s="542">
        <v>40.4</v>
      </c>
      <c r="F29" s="542">
        <v>34.1</v>
      </c>
      <c r="G29" s="542">
        <v>28.2</v>
      </c>
      <c r="H29" s="542">
        <v>21.5</v>
      </c>
      <c r="I29" s="542">
        <v>17.899999999999999</v>
      </c>
      <c r="J29" s="542">
        <v>17.5</v>
      </c>
      <c r="K29" s="542">
        <v>14.8</v>
      </c>
      <c r="L29" s="542">
        <v>13</v>
      </c>
      <c r="M29" s="543">
        <f>M26/M5*100</f>
        <v>11.251894749115783</v>
      </c>
      <c r="N29" s="544">
        <f>N26/N5*100</f>
        <v>26.072607260726073</v>
      </c>
      <c r="O29" s="545">
        <f>O26/O5*100</f>
        <v>11.655431285429753</v>
      </c>
      <c r="P29" s="546">
        <f>P26/P5*100</f>
        <v>11.008797171750391</v>
      </c>
    </row>
    <row r="30" spans="1:17" ht="16.5" customHeight="1">
      <c r="A30" s="239"/>
      <c r="B30" s="530" t="s">
        <v>291</v>
      </c>
      <c r="C30" s="531"/>
      <c r="D30" s="547">
        <v>17.3</v>
      </c>
      <c r="E30" s="547">
        <v>21.7</v>
      </c>
      <c r="F30" s="547">
        <v>22.9</v>
      </c>
      <c r="G30" s="547">
        <v>26.3</v>
      </c>
      <c r="H30" s="547">
        <v>27.5</v>
      </c>
      <c r="I30" s="547">
        <v>29.9</v>
      </c>
      <c r="J30" s="547">
        <v>29.5</v>
      </c>
      <c r="K30" s="547">
        <v>30.6</v>
      </c>
      <c r="L30" s="547">
        <v>29.7</v>
      </c>
      <c r="M30" s="548">
        <f>M27/M5*100</f>
        <v>29.849586070193169</v>
      </c>
      <c r="N30" s="549">
        <f>N27/N5*100</f>
        <v>29.290429042904293</v>
      </c>
      <c r="O30" s="550">
        <f>O27/O5*100</f>
        <v>25.248965834227054</v>
      </c>
      <c r="P30" s="551">
        <f>P27/P5*100</f>
        <v>22.128586697360848</v>
      </c>
    </row>
    <row r="31" spans="1:17" ht="16.5" customHeight="1">
      <c r="A31" s="239"/>
      <c r="B31" s="552" t="s">
        <v>360</v>
      </c>
      <c r="C31" s="553"/>
      <c r="D31" s="554">
        <v>33.9</v>
      </c>
      <c r="E31" s="554">
        <v>37.9</v>
      </c>
      <c r="F31" s="554">
        <v>42.9</v>
      </c>
      <c r="G31" s="554">
        <v>45.5</v>
      </c>
      <c r="H31" s="554">
        <v>50.9</v>
      </c>
      <c r="I31" s="554">
        <v>52.1</v>
      </c>
      <c r="J31" s="554">
        <v>52.9</v>
      </c>
      <c r="K31" s="554">
        <v>54.6</v>
      </c>
      <c r="L31" s="554">
        <v>56.9</v>
      </c>
      <c r="M31" s="555">
        <f>M28/M5*100</f>
        <v>58.649772630106099</v>
      </c>
      <c r="N31" s="556">
        <f>N28/N5*100</f>
        <v>44.430693069306933</v>
      </c>
      <c r="O31" s="557">
        <f>O28/O5*100</f>
        <v>61.214953271028037</v>
      </c>
      <c r="P31" s="558">
        <f>P28/P5*100</f>
        <v>64.038477349338152</v>
      </c>
    </row>
    <row r="32" spans="1:17" ht="16.5" customHeight="1">
      <c r="A32" s="998" t="s">
        <v>46</v>
      </c>
      <c r="B32" s="999"/>
      <c r="C32" s="424"/>
      <c r="D32" s="559"/>
      <c r="E32" s="559"/>
      <c r="F32" s="559"/>
      <c r="G32" s="559"/>
      <c r="H32" s="559"/>
      <c r="I32" s="559"/>
      <c r="J32" s="559"/>
      <c r="K32" s="559"/>
      <c r="L32" s="559"/>
      <c r="M32" s="560"/>
      <c r="N32" s="561"/>
      <c r="O32" s="562"/>
      <c r="P32" s="563"/>
    </row>
    <row r="33" spans="1:18" ht="16.5" customHeight="1">
      <c r="A33" s="239"/>
      <c r="B33" s="530" t="s">
        <v>380</v>
      </c>
      <c r="C33" s="531"/>
      <c r="D33" s="511">
        <v>25630</v>
      </c>
      <c r="E33" s="511">
        <v>25840</v>
      </c>
      <c r="F33" s="511">
        <v>25764</v>
      </c>
      <c r="G33" s="511">
        <v>27631</v>
      </c>
      <c r="H33" s="511">
        <v>27280</v>
      </c>
      <c r="I33" s="511">
        <v>28093</v>
      </c>
      <c r="J33" s="511">
        <v>27588</v>
      </c>
      <c r="K33" s="511">
        <v>27184</v>
      </c>
      <c r="L33" s="511">
        <v>27851</v>
      </c>
      <c r="M33" s="190">
        <f>M34+M35</f>
        <v>26834</v>
      </c>
      <c r="N33" s="512">
        <f>N34+N35</f>
        <v>2483</v>
      </c>
      <c r="O33" s="191">
        <f>O34+O35</f>
        <v>27798</v>
      </c>
      <c r="P33" s="513">
        <f>P34+P35</f>
        <v>26215</v>
      </c>
    </row>
    <row r="34" spans="1:18" ht="16.5" customHeight="1">
      <c r="A34" s="239"/>
      <c r="B34" s="530" t="s">
        <v>90</v>
      </c>
      <c r="C34" s="531"/>
      <c r="D34" s="511">
        <v>25247</v>
      </c>
      <c r="E34" s="511">
        <v>25686</v>
      </c>
      <c r="F34" s="511">
        <v>25379</v>
      </c>
      <c r="G34" s="511">
        <v>27265</v>
      </c>
      <c r="H34" s="511">
        <v>26697</v>
      </c>
      <c r="I34" s="511">
        <v>27481</v>
      </c>
      <c r="J34" s="511">
        <v>26703</v>
      </c>
      <c r="K34" s="511">
        <v>26395</v>
      </c>
      <c r="L34" s="511">
        <v>26978</v>
      </c>
      <c r="M34" s="190">
        <v>25729</v>
      </c>
      <c r="N34" s="512">
        <v>2424</v>
      </c>
      <c r="O34" s="191">
        <v>26108</v>
      </c>
      <c r="P34" s="513">
        <f>P5</f>
        <v>24326</v>
      </c>
    </row>
    <row r="35" spans="1:18" ht="16.5" customHeight="1">
      <c r="A35" s="239"/>
      <c r="B35" s="530" t="s">
        <v>200</v>
      </c>
      <c r="C35" s="531"/>
      <c r="D35" s="511">
        <v>383</v>
      </c>
      <c r="E35" s="511">
        <v>154</v>
      </c>
      <c r="F35" s="511">
        <v>385</v>
      </c>
      <c r="G35" s="511">
        <v>366</v>
      </c>
      <c r="H35" s="511">
        <v>583</v>
      </c>
      <c r="I35" s="511">
        <v>612</v>
      </c>
      <c r="J35" s="511">
        <v>885</v>
      </c>
      <c r="K35" s="511">
        <v>789</v>
      </c>
      <c r="L35" s="511">
        <v>873</v>
      </c>
      <c r="M35" s="190">
        <v>1105</v>
      </c>
      <c r="N35" s="512">
        <v>59</v>
      </c>
      <c r="O35" s="191">
        <v>1690</v>
      </c>
      <c r="P35" s="513">
        <v>1889</v>
      </c>
    </row>
    <row r="36" spans="1:18" ht="16.5" customHeight="1">
      <c r="A36" s="239"/>
      <c r="B36" s="530" t="s">
        <v>101</v>
      </c>
      <c r="C36" s="531"/>
      <c r="D36" s="511">
        <v>9673</v>
      </c>
      <c r="E36" s="511">
        <v>9971</v>
      </c>
      <c r="F36" s="511">
        <v>11221</v>
      </c>
      <c r="G36" s="511">
        <v>10474</v>
      </c>
      <c r="H36" s="511">
        <v>12063</v>
      </c>
      <c r="I36" s="511">
        <v>12677</v>
      </c>
      <c r="J36" s="511">
        <v>13561</v>
      </c>
      <c r="K36" s="511">
        <v>14796</v>
      </c>
      <c r="L36" s="511">
        <v>14658</v>
      </c>
      <c r="M36" s="190">
        <v>15367</v>
      </c>
      <c r="N36" s="512">
        <v>1210</v>
      </c>
      <c r="O36" s="191">
        <v>17170</v>
      </c>
      <c r="P36" s="513">
        <v>17345</v>
      </c>
    </row>
    <row r="37" spans="1:18" ht="16.5" customHeight="1">
      <c r="A37" s="239"/>
      <c r="B37" s="530" t="s">
        <v>344</v>
      </c>
      <c r="C37" s="531"/>
      <c r="D37" s="564">
        <v>72.599999999999994</v>
      </c>
      <c r="E37" s="564">
        <v>72.099999999999994</v>
      </c>
      <c r="F37" s="564">
        <v>69.599999999999994</v>
      </c>
      <c r="G37" s="564">
        <v>72.5</v>
      </c>
      <c r="H37" s="564">
        <v>69.3</v>
      </c>
      <c r="I37" s="564">
        <v>68.8</v>
      </c>
      <c r="J37" s="564">
        <v>67</v>
      </c>
      <c r="K37" s="564">
        <v>64.7</v>
      </c>
      <c r="L37" s="564">
        <v>65.5</v>
      </c>
      <c r="M37" s="565">
        <f>M33/M39*100</f>
        <v>63.491387469240955</v>
      </c>
      <c r="N37" s="566">
        <f>N33/N39*100</f>
        <v>67.198917456021661</v>
      </c>
      <c r="O37" s="567">
        <f>O33/O39*100</f>
        <v>61.817292296744355</v>
      </c>
      <c r="P37" s="568">
        <f>P33/P39*100</f>
        <v>60.181359044995411</v>
      </c>
    </row>
    <row r="38" spans="1:18" ht="16.5" customHeight="1">
      <c r="A38" s="239"/>
      <c r="B38" s="530" t="s">
        <v>339</v>
      </c>
      <c r="C38" s="531"/>
      <c r="D38" s="564">
        <v>1.5</v>
      </c>
      <c r="E38" s="564">
        <v>0.6</v>
      </c>
      <c r="F38" s="564">
        <v>1.5</v>
      </c>
      <c r="G38" s="564">
        <v>1.3</v>
      </c>
      <c r="H38" s="564">
        <v>2.1</v>
      </c>
      <c r="I38" s="564">
        <v>2.2000000000000002</v>
      </c>
      <c r="J38" s="564">
        <v>3.2</v>
      </c>
      <c r="K38" s="564">
        <v>2.9</v>
      </c>
      <c r="L38" s="564">
        <v>3.1</v>
      </c>
      <c r="M38" s="565">
        <f>M35/M33*100</f>
        <v>4.1179101140344336</v>
      </c>
      <c r="N38" s="566">
        <f>N35/N33*100</f>
        <v>2.3761578735400724</v>
      </c>
      <c r="O38" s="567">
        <f>O35/O33*100</f>
        <v>6.0795740700769842</v>
      </c>
      <c r="P38" s="568">
        <f>P35/P33*100</f>
        <v>7.2057982071333209</v>
      </c>
    </row>
    <row r="39" spans="1:18" ht="16.5" customHeight="1" thickBot="1">
      <c r="A39" s="569"/>
      <c r="B39" s="570" t="s">
        <v>172</v>
      </c>
      <c r="C39" s="571" t="s">
        <v>419</v>
      </c>
      <c r="D39" s="572">
        <v>35305</v>
      </c>
      <c r="E39" s="572">
        <v>35815</v>
      </c>
      <c r="F39" s="572">
        <v>36992</v>
      </c>
      <c r="G39" s="572">
        <v>38106</v>
      </c>
      <c r="H39" s="572">
        <v>39343</v>
      </c>
      <c r="I39" s="572">
        <v>40804</v>
      </c>
      <c r="J39" s="572">
        <v>41179</v>
      </c>
      <c r="K39" s="572">
        <v>42003</v>
      </c>
      <c r="L39" s="572">
        <v>42552</v>
      </c>
      <c r="M39" s="573">
        <v>42264</v>
      </c>
      <c r="N39" s="574">
        <v>3695</v>
      </c>
      <c r="O39" s="575">
        <f>O33+O36</f>
        <v>44968</v>
      </c>
      <c r="P39" s="576">
        <f>P33+P36</f>
        <v>43560</v>
      </c>
      <c r="Q39" s="577"/>
      <c r="R39" s="64"/>
    </row>
    <row r="40" spans="1:18">
      <c r="A40" s="164"/>
      <c r="B40" s="164" t="s">
        <v>439</v>
      </c>
      <c r="C40" s="164"/>
      <c r="D40" s="164"/>
      <c r="E40" s="164"/>
      <c r="F40" s="164"/>
      <c r="G40" s="164"/>
    </row>
    <row r="41" spans="1:18" ht="6.6" customHeight="1">
      <c r="A41" s="164"/>
      <c r="B41" s="164"/>
      <c r="C41" s="164"/>
      <c r="D41" s="164"/>
      <c r="E41" s="164"/>
      <c r="F41" s="164"/>
      <c r="G41" s="164"/>
    </row>
    <row r="42" spans="1:18">
      <c r="A42" s="164"/>
      <c r="B42" s="164" t="s">
        <v>440</v>
      </c>
      <c r="C42" s="164"/>
      <c r="D42" s="164"/>
      <c r="E42" s="164"/>
      <c r="G42" s="96"/>
      <c r="H42" s="164"/>
      <c r="I42" s="164"/>
      <c r="J42" s="164"/>
      <c r="K42" s="164"/>
      <c r="M42" s="164"/>
    </row>
    <row r="43" spans="1:18">
      <c r="A43" s="164"/>
      <c r="B43" s="164" t="s">
        <v>519</v>
      </c>
      <c r="C43" s="164"/>
      <c r="D43" s="164"/>
      <c r="E43" s="164"/>
      <c r="G43" s="96"/>
      <c r="H43" s="164"/>
      <c r="I43" s="164"/>
      <c r="J43" s="164"/>
      <c r="K43" s="164"/>
      <c r="M43" s="164"/>
    </row>
    <row r="44" spans="1:18">
      <c r="A44" s="164"/>
      <c r="B44" s="164" t="s">
        <v>520</v>
      </c>
      <c r="C44" s="164"/>
      <c r="D44" s="164"/>
      <c r="E44" s="164"/>
      <c r="G44" s="96"/>
      <c r="H44" s="164"/>
      <c r="I44" s="164"/>
      <c r="J44" s="164"/>
      <c r="K44" s="164"/>
      <c r="M44" s="164"/>
    </row>
    <row r="45" spans="1:18">
      <c r="A45" s="401" t="s">
        <v>277</v>
      </c>
    </row>
  </sheetData>
  <mergeCells count="40">
    <mergeCell ref="O2:O3"/>
    <mergeCell ref="P2:P3"/>
    <mergeCell ref="A2:C3"/>
    <mergeCell ref="E2:E3"/>
    <mergeCell ref="F2:F3"/>
    <mergeCell ref="G2:G3"/>
    <mergeCell ref="H2:H3"/>
    <mergeCell ref="I2:I3"/>
    <mergeCell ref="L2:L3"/>
    <mergeCell ref="M2:N2"/>
    <mergeCell ref="J2:J3"/>
    <mergeCell ref="K2:K3"/>
    <mergeCell ref="D2:D3"/>
    <mergeCell ref="A4:B4"/>
    <mergeCell ref="A5:B5"/>
    <mergeCell ref="A6:B6"/>
    <mergeCell ref="A15:B15"/>
    <mergeCell ref="A16:B16"/>
    <mergeCell ref="A9:B9"/>
    <mergeCell ref="A7:B7"/>
    <mergeCell ref="A8:B8"/>
    <mergeCell ref="A10:B10"/>
    <mergeCell ref="A11:B11"/>
    <mergeCell ref="A12:B12"/>
    <mergeCell ref="A13:B13"/>
    <mergeCell ref="A14:B14"/>
    <mergeCell ref="A18:B18"/>
    <mergeCell ref="A32:B32"/>
    <mergeCell ref="A20:B20"/>
    <mergeCell ref="A21:B21"/>
    <mergeCell ref="A22:B22"/>
    <mergeCell ref="A23:B23"/>
    <mergeCell ref="A24:B24"/>
    <mergeCell ref="A25:B25"/>
    <mergeCell ref="A19:B19"/>
    <mergeCell ref="D12:D14"/>
    <mergeCell ref="D16:D17"/>
    <mergeCell ref="E16:E17"/>
    <mergeCell ref="F16:F17"/>
    <mergeCell ref="A17:B17"/>
  </mergeCells>
  <phoneticPr fontId="36"/>
  <pageMargins left="0.98425196850393704" right="0.98425196850393704" top="0.47244094488188981" bottom="0.19685039370078741" header="0.27559055118110237" footer="0.19685039370078741"/>
  <pageSetup paperSize="9" scale="79" firstPageNumber="0" orientation="landscape" r:id="rId1"/>
  <headerFooter alignWithMargins="0">
    <oddFooter>&amp;R&amp;"ＭＳ Ｐ明朝,標準"&amp;10－１５－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view="pageBreakPreview" topLeftCell="C19" zoomScaleNormal="90" zoomScaleSheetLayoutView="100" workbookViewId="0">
      <selection activeCell="U22" sqref="U22"/>
    </sheetView>
  </sheetViews>
  <sheetFormatPr defaultRowHeight="13.5"/>
  <cols>
    <col min="1" max="1" width="3.625" style="65" customWidth="1"/>
    <col min="2" max="2" width="31.75" style="65" customWidth="1"/>
    <col min="3" max="3" width="3.625" style="65" customWidth="1"/>
    <col min="4" max="4" width="10.625" style="65" hidden="1" customWidth="1"/>
    <col min="5" max="17" width="10" style="65" customWidth="1"/>
    <col min="18" max="16384" width="9" style="65"/>
  </cols>
  <sheetData>
    <row r="1" spans="1:17" ht="16.5" customHeight="1" thickBot="1">
      <c r="A1" s="403" t="s">
        <v>364</v>
      </c>
      <c r="B1" s="404"/>
      <c r="D1" s="318"/>
      <c r="E1" s="318"/>
      <c r="F1" s="318"/>
      <c r="G1" s="318"/>
      <c r="H1" s="318"/>
      <c r="I1" s="318"/>
      <c r="J1" s="318"/>
      <c r="K1" s="318"/>
      <c r="L1" s="318"/>
      <c r="M1" s="67"/>
      <c r="N1" s="67"/>
      <c r="O1" s="405"/>
      <c r="P1" s="405"/>
      <c r="Q1" s="405" t="s">
        <v>316</v>
      </c>
    </row>
    <row r="2" spans="1:17" ht="13.5" customHeight="1">
      <c r="A2" s="1041" t="s">
        <v>17</v>
      </c>
      <c r="B2" s="1042"/>
      <c r="C2" s="406"/>
      <c r="D2" s="1045" t="s">
        <v>270</v>
      </c>
      <c r="E2" s="1027" t="s">
        <v>494</v>
      </c>
      <c r="F2" s="1027" t="s">
        <v>495</v>
      </c>
      <c r="G2" s="1027" t="s">
        <v>154</v>
      </c>
      <c r="H2" s="1027" t="s">
        <v>313</v>
      </c>
      <c r="I2" s="1027" t="s">
        <v>72</v>
      </c>
      <c r="J2" s="1027" t="s">
        <v>137</v>
      </c>
      <c r="K2" s="1027" t="s">
        <v>161</v>
      </c>
      <c r="L2" s="1027" t="s">
        <v>164</v>
      </c>
      <c r="M2" s="1047" t="s">
        <v>140</v>
      </c>
      <c r="N2" s="1047"/>
      <c r="O2" s="1027" t="s">
        <v>219</v>
      </c>
      <c r="P2" s="1027" t="s">
        <v>118</v>
      </c>
      <c r="Q2" s="1037" t="s">
        <v>350</v>
      </c>
    </row>
    <row r="3" spans="1:17" ht="13.5" customHeight="1" thickBot="1">
      <c r="A3" s="1043"/>
      <c r="B3" s="1044"/>
      <c r="C3" s="407"/>
      <c r="D3" s="1046"/>
      <c r="E3" s="1028"/>
      <c r="F3" s="1028"/>
      <c r="G3" s="1028"/>
      <c r="H3" s="1028"/>
      <c r="I3" s="1028"/>
      <c r="J3" s="1028"/>
      <c r="K3" s="1028"/>
      <c r="L3" s="1028"/>
      <c r="M3" s="408" t="s">
        <v>284</v>
      </c>
      <c r="N3" s="409" t="s">
        <v>180</v>
      </c>
      <c r="O3" s="1028"/>
      <c r="P3" s="1028"/>
      <c r="Q3" s="1038"/>
    </row>
    <row r="4" spans="1:17" ht="13.5" customHeight="1">
      <c r="A4" s="1010" t="s">
        <v>109</v>
      </c>
      <c r="B4" s="1011"/>
      <c r="C4" s="410"/>
      <c r="D4" s="411">
        <v>3543</v>
      </c>
      <c r="E4" s="412">
        <v>2961</v>
      </c>
      <c r="F4" s="412">
        <v>3543</v>
      </c>
      <c r="G4" s="412">
        <v>3574</v>
      </c>
      <c r="H4" s="412">
        <v>3561</v>
      </c>
      <c r="I4" s="412">
        <v>3547</v>
      </c>
      <c r="J4" s="412">
        <v>3623</v>
      </c>
      <c r="K4" s="413">
        <v>3309</v>
      </c>
      <c r="L4" s="413">
        <v>3310</v>
      </c>
      <c r="M4" s="414">
        <f>M5+M6+M10</f>
        <v>2941</v>
      </c>
      <c r="N4" s="415">
        <f>N5+N6+N10</f>
        <v>144</v>
      </c>
      <c r="O4" s="416">
        <v>3140</v>
      </c>
      <c r="P4" s="413">
        <v>3193</v>
      </c>
      <c r="Q4" s="833">
        <f>SUBTOTAL(9,Q5:Q25)</f>
        <v>2974</v>
      </c>
    </row>
    <row r="5" spans="1:17" ht="13.5" customHeight="1">
      <c r="A5" s="1004" t="s">
        <v>441</v>
      </c>
      <c r="B5" s="1005"/>
      <c r="C5" s="417"/>
      <c r="D5" s="418">
        <v>32</v>
      </c>
      <c r="E5" s="419">
        <v>25</v>
      </c>
      <c r="F5" s="419">
        <v>32</v>
      </c>
      <c r="G5" s="419">
        <v>29</v>
      </c>
      <c r="H5" s="419">
        <v>21</v>
      </c>
      <c r="I5" s="419">
        <v>20</v>
      </c>
      <c r="J5" s="419">
        <v>16</v>
      </c>
      <c r="K5" s="420">
        <v>11</v>
      </c>
      <c r="L5" s="420">
        <v>13</v>
      </c>
      <c r="M5" s="421">
        <v>11</v>
      </c>
      <c r="N5" s="422">
        <v>5</v>
      </c>
      <c r="O5" s="423">
        <v>15</v>
      </c>
      <c r="P5" s="420">
        <v>24</v>
      </c>
      <c r="Q5" s="834">
        <v>24</v>
      </c>
    </row>
    <row r="6" spans="1:17" ht="13.5" customHeight="1">
      <c r="A6" s="998" t="s">
        <v>67</v>
      </c>
      <c r="B6" s="999"/>
      <c r="C6" s="424"/>
      <c r="D6" s="425">
        <v>595</v>
      </c>
      <c r="E6" s="426">
        <v>489</v>
      </c>
      <c r="F6" s="426">
        <v>595</v>
      </c>
      <c r="G6" s="426">
        <v>619</v>
      </c>
      <c r="H6" s="426">
        <v>589</v>
      </c>
      <c r="I6" s="426">
        <v>572</v>
      </c>
      <c r="J6" s="426">
        <v>586</v>
      </c>
      <c r="K6" s="427">
        <v>533</v>
      </c>
      <c r="L6" s="427">
        <v>490</v>
      </c>
      <c r="M6" s="428">
        <f>SUM(M7:M9)</f>
        <v>426</v>
      </c>
      <c r="N6" s="429">
        <f>SUM(N7:N9)</f>
        <v>25</v>
      </c>
      <c r="O6" s="430">
        <v>451</v>
      </c>
      <c r="P6" s="842">
        <v>436</v>
      </c>
      <c r="Q6" s="835">
        <f>SUBTOTAL(9,Q7:Q9)</f>
        <v>433</v>
      </c>
    </row>
    <row r="7" spans="1:17" ht="13.5" customHeight="1">
      <c r="A7" s="431"/>
      <c r="B7" s="94" t="s">
        <v>106</v>
      </c>
      <c r="C7" s="117"/>
      <c r="D7" s="432">
        <v>1</v>
      </c>
      <c r="E7" s="433" t="s">
        <v>119</v>
      </c>
      <c r="F7" s="86">
        <v>1</v>
      </c>
      <c r="G7" s="86">
        <v>1</v>
      </c>
      <c r="H7" s="86">
        <v>2</v>
      </c>
      <c r="I7" s="86">
        <v>2</v>
      </c>
      <c r="J7" s="86">
        <v>2</v>
      </c>
      <c r="K7" s="433">
        <v>2</v>
      </c>
      <c r="L7" s="433">
        <v>2</v>
      </c>
      <c r="M7" s="434">
        <v>2</v>
      </c>
      <c r="N7" s="435" t="s">
        <v>119</v>
      </c>
      <c r="O7" s="436">
        <v>2</v>
      </c>
      <c r="P7" s="433">
        <v>2</v>
      </c>
      <c r="Q7" s="836">
        <v>1</v>
      </c>
    </row>
    <row r="8" spans="1:17" ht="13.5" customHeight="1">
      <c r="A8" s="431"/>
      <c r="B8" s="94" t="s">
        <v>326</v>
      </c>
      <c r="C8" s="117"/>
      <c r="D8" s="432">
        <v>297</v>
      </c>
      <c r="E8" s="86">
        <v>193</v>
      </c>
      <c r="F8" s="86">
        <v>297</v>
      </c>
      <c r="G8" s="86">
        <v>307</v>
      </c>
      <c r="H8" s="86">
        <v>280</v>
      </c>
      <c r="I8" s="86">
        <v>293</v>
      </c>
      <c r="J8" s="86">
        <v>323</v>
      </c>
      <c r="K8" s="433">
        <v>316</v>
      </c>
      <c r="L8" s="433">
        <v>299</v>
      </c>
      <c r="M8" s="434">
        <v>267</v>
      </c>
      <c r="N8" s="435">
        <v>17</v>
      </c>
      <c r="O8" s="436">
        <v>276</v>
      </c>
      <c r="P8" s="433">
        <v>262</v>
      </c>
      <c r="Q8" s="836">
        <v>264</v>
      </c>
    </row>
    <row r="9" spans="1:17" ht="13.5" customHeight="1">
      <c r="A9" s="437"/>
      <c r="B9" s="438" t="s">
        <v>348</v>
      </c>
      <c r="C9" s="439"/>
      <c r="D9" s="440">
        <v>297</v>
      </c>
      <c r="E9" s="441">
        <v>296</v>
      </c>
      <c r="F9" s="441">
        <v>297</v>
      </c>
      <c r="G9" s="441">
        <v>311</v>
      </c>
      <c r="H9" s="441">
        <v>307</v>
      </c>
      <c r="I9" s="441">
        <v>277</v>
      </c>
      <c r="J9" s="441">
        <v>261</v>
      </c>
      <c r="K9" s="442">
        <v>215</v>
      </c>
      <c r="L9" s="442">
        <v>189</v>
      </c>
      <c r="M9" s="443">
        <v>157</v>
      </c>
      <c r="N9" s="444">
        <v>8</v>
      </c>
      <c r="O9" s="445">
        <v>173</v>
      </c>
      <c r="P9" s="442">
        <v>172</v>
      </c>
      <c r="Q9" s="837">
        <v>168</v>
      </c>
    </row>
    <row r="10" spans="1:17" ht="13.5" customHeight="1">
      <c r="A10" s="446" t="s">
        <v>367</v>
      </c>
      <c r="B10" s="447"/>
      <c r="C10" s="448"/>
      <c r="D10" s="425">
        <v>2916</v>
      </c>
      <c r="E10" s="426">
        <v>2447</v>
      </c>
      <c r="F10" s="426">
        <v>2916</v>
      </c>
      <c r="G10" s="426">
        <v>2926</v>
      </c>
      <c r="H10" s="426">
        <v>2951</v>
      </c>
      <c r="I10" s="426">
        <v>2955</v>
      </c>
      <c r="J10" s="426">
        <v>3021</v>
      </c>
      <c r="K10" s="427">
        <v>2765</v>
      </c>
      <c r="L10" s="427">
        <v>2807</v>
      </c>
      <c r="M10" s="428">
        <f>SUM(M11:M25)</f>
        <v>2504</v>
      </c>
      <c r="N10" s="429">
        <f>SUM(N11:N25)</f>
        <v>114</v>
      </c>
      <c r="O10" s="430">
        <v>2674</v>
      </c>
      <c r="P10" s="842">
        <v>2733</v>
      </c>
      <c r="Q10" s="835">
        <f>SUBTOTAL(9,Q11:Q25)</f>
        <v>2517</v>
      </c>
    </row>
    <row r="11" spans="1:17" ht="13.5" customHeight="1">
      <c r="A11" s="431"/>
      <c r="B11" s="94" t="s">
        <v>359</v>
      </c>
      <c r="C11" s="117"/>
      <c r="D11" s="432">
        <v>5</v>
      </c>
      <c r="E11" s="86">
        <v>6</v>
      </c>
      <c r="F11" s="86">
        <v>5</v>
      </c>
      <c r="G11" s="86">
        <v>6</v>
      </c>
      <c r="H11" s="86">
        <v>5</v>
      </c>
      <c r="I11" s="86">
        <v>4</v>
      </c>
      <c r="J11" s="86">
        <v>3</v>
      </c>
      <c r="K11" s="433">
        <v>2</v>
      </c>
      <c r="L11" s="433">
        <v>3</v>
      </c>
      <c r="M11" s="434">
        <v>3</v>
      </c>
      <c r="N11" s="435" t="s">
        <v>119</v>
      </c>
      <c r="O11" s="436">
        <v>2</v>
      </c>
      <c r="P11" s="433">
        <v>5</v>
      </c>
      <c r="Q11" s="836">
        <v>3</v>
      </c>
    </row>
    <row r="12" spans="1:17" ht="13.5" customHeight="1">
      <c r="A12" s="431"/>
      <c r="B12" s="94" t="s">
        <v>3</v>
      </c>
      <c r="C12" s="117"/>
      <c r="D12" s="432">
        <v>67</v>
      </c>
      <c r="E12" s="86">
        <v>80</v>
      </c>
      <c r="F12" s="86">
        <v>67</v>
      </c>
      <c r="G12" s="86">
        <v>64</v>
      </c>
      <c r="H12" s="86">
        <v>61</v>
      </c>
      <c r="I12" s="86">
        <v>51</v>
      </c>
      <c r="J12" s="86">
        <v>57</v>
      </c>
      <c r="K12" s="433">
        <v>50</v>
      </c>
      <c r="L12" s="433">
        <v>67</v>
      </c>
      <c r="M12" s="434">
        <v>44</v>
      </c>
      <c r="N12" s="435">
        <v>3</v>
      </c>
      <c r="O12" s="436">
        <v>52</v>
      </c>
      <c r="P12" s="433" t="s">
        <v>119</v>
      </c>
      <c r="Q12" s="836" t="s">
        <v>523</v>
      </c>
    </row>
    <row r="13" spans="1:17" ht="13.5" customHeight="1">
      <c r="A13" s="431"/>
      <c r="B13" s="94" t="s">
        <v>93</v>
      </c>
      <c r="C13" s="117" t="s">
        <v>392</v>
      </c>
      <c r="D13" s="434" t="s">
        <v>119</v>
      </c>
      <c r="E13" s="433" t="s">
        <v>119</v>
      </c>
      <c r="F13" s="433" t="s">
        <v>496</v>
      </c>
      <c r="G13" s="433" t="s">
        <v>119</v>
      </c>
      <c r="H13" s="433" t="s">
        <v>119</v>
      </c>
      <c r="I13" s="433" t="s">
        <v>119</v>
      </c>
      <c r="J13" s="433" t="s">
        <v>119</v>
      </c>
      <c r="K13" s="433" t="s">
        <v>119</v>
      </c>
      <c r="L13" s="433" t="s">
        <v>119</v>
      </c>
      <c r="M13" s="449" t="s">
        <v>119</v>
      </c>
      <c r="N13" s="450" t="s">
        <v>119</v>
      </c>
      <c r="O13" s="433" t="s">
        <v>119</v>
      </c>
      <c r="P13" s="433">
        <v>25</v>
      </c>
      <c r="Q13" s="836">
        <v>25</v>
      </c>
    </row>
    <row r="14" spans="1:17" ht="13.5" customHeight="1">
      <c r="A14" s="431"/>
      <c r="B14" s="94" t="s">
        <v>128</v>
      </c>
      <c r="C14" s="117" t="s">
        <v>392</v>
      </c>
      <c r="D14" s="434" t="s">
        <v>119</v>
      </c>
      <c r="E14" s="433" t="s">
        <v>119</v>
      </c>
      <c r="F14" s="433" t="s">
        <v>496</v>
      </c>
      <c r="G14" s="433" t="s">
        <v>119</v>
      </c>
      <c r="H14" s="433" t="s">
        <v>119</v>
      </c>
      <c r="I14" s="433" t="s">
        <v>119</v>
      </c>
      <c r="J14" s="433" t="s">
        <v>119</v>
      </c>
      <c r="K14" s="433" t="s">
        <v>119</v>
      </c>
      <c r="L14" s="433" t="s">
        <v>119</v>
      </c>
      <c r="M14" s="449" t="s">
        <v>119</v>
      </c>
      <c r="N14" s="450" t="s">
        <v>119</v>
      </c>
      <c r="O14" s="433" t="s">
        <v>119</v>
      </c>
      <c r="P14" s="433">
        <v>44</v>
      </c>
      <c r="Q14" s="836">
        <v>40</v>
      </c>
    </row>
    <row r="15" spans="1:17" ht="13.5" customHeight="1">
      <c r="A15" s="431"/>
      <c r="B15" s="94" t="s">
        <v>184</v>
      </c>
      <c r="C15" s="117" t="s">
        <v>391</v>
      </c>
      <c r="D15" s="432">
        <v>1844</v>
      </c>
      <c r="E15" s="86">
        <v>1511</v>
      </c>
      <c r="F15" s="86">
        <v>1844</v>
      </c>
      <c r="G15" s="86">
        <v>1835</v>
      </c>
      <c r="H15" s="86">
        <v>1812</v>
      </c>
      <c r="I15" s="86">
        <v>1742</v>
      </c>
      <c r="J15" s="86">
        <v>1648</v>
      </c>
      <c r="K15" s="433">
        <v>1566</v>
      </c>
      <c r="L15" s="433">
        <v>1494</v>
      </c>
      <c r="M15" s="449">
        <v>948</v>
      </c>
      <c r="N15" s="434">
        <v>41</v>
      </c>
      <c r="O15" s="436">
        <v>975</v>
      </c>
      <c r="P15" s="433">
        <v>889</v>
      </c>
      <c r="Q15" s="836">
        <v>835</v>
      </c>
    </row>
    <row r="16" spans="1:17" ht="13.5" customHeight="1">
      <c r="A16" s="207"/>
      <c r="B16" s="95" t="s">
        <v>153</v>
      </c>
      <c r="C16" s="451"/>
      <c r="D16" s="432">
        <v>58</v>
      </c>
      <c r="E16" s="86">
        <v>58</v>
      </c>
      <c r="F16" s="86">
        <v>58</v>
      </c>
      <c r="G16" s="86">
        <v>73</v>
      </c>
      <c r="H16" s="86">
        <v>79</v>
      </c>
      <c r="I16" s="86">
        <v>88</v>
      </c>
      <c r="J16" s="86">
        <v>88</v>
      </c>
      <c r="K16" s="433">
        <v>80</v>
      </c>
      <c r="L16" s="433">
        <v>75</v>
      </c>
      <c r="M16" s="449">
        <v>68</v>
      </c>
      <c r="N16" s="434">
        <v>3</v>
      </c>
      <c r="O16" s="436">
        <v>74</v>
      </c>
      <c r="P16" s="433">
        <v>69</v>
      </c>
      <c r="Q16" s="836">
        <v>65</v>
      </c>
    </row>
    <row r="17" spans="1:18" ht="13.5" customHeight="1">
      <c r="A17" s="207"/>
      <c r="B17" s="95" t="s">
        <v>266</v>
      </c>
      <c r="C17" s="451"/>
      <c r="D17" s="432">
        <v>43</v>
      </c>
      <c r="E17" s="86">
        <v>32</v>
      </c>
      <c r="F17" s="86">
        <v>43</v>
      </c>
      <c r="G17" s="86">
        <v>46</v>
      </c>
      <c r="H17" s="86">
        <v>47</v>
      </c>
      <c r="I17" s="86">
        <v>45</v>
      </c>
      <c r="J17" s="86">
        <v>99</v>
      </c>
      <c r="K17" s="433">
        <v>102</v>
      </c>
      <c r="L17" s="433">
        <v>98</v>
      </c>
      <c r="M17" s="449">
        <v>101</v>
      </c>
      <c r="N17" s="434" t="s">
        <v>119</v>
      </c>
      <c r="O17" s="436">
        <v>122</v>
      </c>
      <c r="P17" s="433">
        <v>150</v>
      </c>
      <c r="Q17" s="836">
        <v>136</v>
      </c>
    </row>
    <row r="18" spans="1:18" ht="13.5" customHeight="1">
      <c r="A18" s="207"/>
      <c r="B18" s="95" t="s">
        <v>251</v>
      </c>
      <c r="C18" s="117" t="s">
        <v>392</v>
      </c>
      <c r="D18" s="434" t="s">
        <v>119</v>
      </c>
      <c r="E18" s="433" t="s">
        <v>119</v>
      </c>
      <c r="F18" s="433" t="s">
        <v>496</v>
      </c>
      <c r="G18" s="433" t="s">
        <v>119</v>
      </c>
      <c r="H18" s="433" t="s">
        <v>119</v>
      </c>
      <c r="I18" s="433" t="s">
        <v>119</v>
      </c>
      <c r="J18" s="433" t="s">
        <v>119</v>
      </c>
      <c r="K18" s="433" t="s">
        <v>119</v>
      </c>
      <c r="L18" s="433" t="s">
        <v>119</v>
      </c>
      <c r="M18" s="449" t="s">
        <v>119</v>
      </c>
      <c r="N18" s="450" t="s">
        <v>119</v>
      </c>
      <c r="O18" s="433" t="s">
        <v>119</v>
      </c>
      <c r="P18" s="433">
        <v>125</v>
      </c>
      <c r="Q18" s="836">
        <v>113</v>
      </c>
    </row>
    <row r="19" spans="1:18" ht="13.5" customHeight="1">
      <c r="A19" s="431"/>
      <c r="B19" s="94" t="s">
        <v>442</v>
      </c>
      <c r="C19" s="117" t="s">
        <v>391</v>
      </c>
      <c r="D19" s="434" t="s">
        <v>119</v>
      </c>
      <c r="E19" s="433" t="s">
        <v>119</v>
      </c>
      <c r="F19" s="433" t="s">
        <v>496</v>
      </c>
      <c r="G19" s="433" t="s">
        <v>119</v>
      </c>
      <c r="H19" s="433" t="s">
        <v>119</v>
      </c>
      <c r="I19" s="433" t="s">
        <v>119</v>
      </c>
      <c r="J19" s="433" t="s">
        <v>119</v>
      </c>
      <c r="K19" s="433" t="s">
        <v>119</v>
      </c>
      <c r="L19" s="433" t="s">
        <v>119</v>
      </c>
      <c r="M19" s="449">
        <v>469</v>
      </c>
      <c r="N19" s="434">
        <v>27</v>
      </c>
      <c r="O19" s="436">
        <v>499</v>
      </c>
      <c r="P19" s="433">
        <v>464</v>
      </c>
      <c r="Q19" s="836">
        <v>424</v>
      </c>
    </row>
    <row r="20" spans="1:18" ht="13.5" customHeight="1">
      <c r="A20" s="431"/>
      <c r="B20" s="94" t="s">
        <v>353</v>
      </c>
      <c r="C20" s="117" t="s">
        <v>392</v>
      </c>
      <c r="D20" s="434" t="s">
        <v>119</v>
      </c>
      <c r="E20" s="433" t="s">
        <v>119</v>
      </c>
      <c r="F20" s="433" t="s">
        <v>496</v>
      </c>
      <c r="G20" s="433" t="s">
        <v>119</v>
      </c>
      <c r="H20" s="433" t="s">
        <v>119</v>
      </c>
      <c r="I20" s="433" t="s">
        <v>119</v>
      </c>
      <c r="J20" s="433" t="s">
        <v>119</v>
      </c>
      <c r="K20" s="433" t="s">
        <v>119</v>
      </c>
      <c r="L20" s="433" t="s">
        <v>119</v>
      </c>
      <c r="M20" s="449" t="s">
        <v>119</v>
      </c>
      <c r="N20" s="450" t="s">
        <v>119</v>
      </c>
      <c r="O20" s="433" t="s">
        <v>119</v>
      </c>
      <c r="P20" s="433">
        <v>307</v>
      </c>
      <c r="Q20" s="836">
        <v>297</v>
      </c>
    </row>
    <row r="21" spans="1:18" ht="13.5" customHeight="1">
      <c r="A21" s="431"/>
      <c r="B21" s="94" t="s">
        <v>38</v>
      </c>
      <c r="C21" s="117" t="s">
        <v>391</v>
      </c>
      <c r="D21" s="434" t="s">
        <v>119</v>
      </c>
      <c r="E21" s="433" t="s">
        <v>119</v>
      </c>
      <c r="F21" s="433" t="s">
        <v>496</v>
      </c>
      <c r="G21" s="433" t="s">
        <v>119</v>
      </c>
      <c r="H21" s="433" t="s">
        <v>119</v>
      </c>
      <c r="I21" s="433" t="s">
        <v>119</v>
      </c>
      <c r="J21" s="433" t="s">
        <v>119</v>
      </c>
      <c r="K21" s="433" t="s">
        <v>119</v>
      </c>
      <c r="L21" s="433" t="s">
        <v>119</v>
      </c>
      <c r="M21" s="452">
        <v>69</v>
      </c>
      <c r="N21" s="435">
        <v>4</v>
      </c>
      <c r="O21" s="436">
        <v>74</v>
      </c>
      <c r="P21" s="433">
        <v>108</v>
      </c>
      <c r="Q21" s="836">
        <v>83</v>
      </c>
    </row>
    <row r="22" spans="1:18" ht="13.5" customHeight="1">
      <c r="A22" s="431"/>
      <c r="B22" s="94" t="s">
        <v>88</v>
      </c>
      <c r="C22" s="117" t="s">
        <v>391</v>
      </c>
      <c r="D22" s="434" t="s">
        <v>119</v>
      </c>
      <c r="E22" s="433" t="s">
        <v>119</v>
      </c>
      <c r="F22" s="433" t="s">
        <v>496</v>
      </c>
      <c r="G22" s="433" t="s">
        <v>119</v>
      </c>
      <c r="H22" s="433" t="s">
        <v>119</v>
      </c>
      <c r="I22" s="433" t="s">
        <v>119</v>
      </c>
      <c r="J22" s="433" t="s">
        <v>119</v>
      </c>
      <c r="K22" s="433" t="s">
        <v>119</v>
      </c>
      <c r="L22" s="433" t="s">
        <v>119</v>
      </c>
      <c r="M22" s="452">
        <v>158</v>
      </c>
      <c r="N22" s="435">
        <v>7</v>
      </c>
      <c r="O22" s="436">
        <v>194</v>
      </c>
      <c r="P22" s="433">
        <v>253</v>
      </c>
      <c r="Q22" s="836">
        <v>243</v>
      </c>
    </row>
    <row r="23" spans="1:18" ht="13.5" customHeight="1">
      <c r="A23" s="431"/>
      <c r="B23" s="94" t="s">
        <v>374</v>
      </c>
      <c r="C23" s="117" t="s">
        <v>391</v>
      </c>
      <c r="D23" s="434" t="s">
        <v>119</v>
      </c>
      <c r="E23" s="433" t="s">
        <v>119</v>
      </c>
      <c r="F23" s="433" t="s">
        <v>496</v>
      </c>
      <c r="G23" s="433" t="s">
        <v>119</v>
      </c>
      <c r="H23" s="433" t="s">
        <v>119</v>
      </c>
      <c r="I23" s="433" t="s">
        <v>119</v>
      </c>
      <c r="J23" s="433" t="s">
        <v>119</v>
      </c>
      <c r="K23" s="433" t="s">
        <v>119</v>
      </c>
      <c r="L23" s="433" t="s">
        <v>119</v>
      </c>
      <c r="M23" s="452">
        <v>12</v>
      </c>
      <c r="N23" s="435">
        <v>1</v>
      </c>
      <c r="O23" s="436">
        <v>27</v>
      </c>
      <c r="P23" s="433">
        <v>25</v>
      </c>
      <c r="Q23" s="836">
        <v>27</v>
      </c>
    </row>
    <row r="24" spans="1:18" ht="13.5" customHeight="1">
      <c r="A24" s="431"/>
      <c r="B24" s="94" t="s">
        <v>257</v>
      </c>
      <c r="C24" s="117"/>
      <c r="D24" s="432">
        <v>873</v>
      </c>
      <c r="E24" s="86">
        <v>760</v>
      </c>
      <c r="F24" s="86">
        <v>873</v>
      </c>
      <c r="G24" s="86">
        <v>877</v>
      </c>
      <c r="H24" s="86">
        <v>922</v>
      </c>
      <c r="I24" s="86">
        <v>999</v>
      </c>
      <c r="J24" s="86">
        <v>1100</v>
      </c>
      <c r="K24" s="433">
        <v>965</v>
      </c>
      <c r="L24" s="433">
        <v>1041</v>
      </c>
      <c r="M24" s="434">
        <v>632</v>
      </c>
      <c r="N24" s="435">
        <v>28</v>
      </c>
      <c r="O24" s="436">
        <v>655</v>
      </c>
      <c r="P24" s="433">
        <v>234</v>
      </c>
      <c r="Q24" s="836">
        <v>226</v>
      </c>
    </row>
    <row r="25" spans="1:18" ht="13.5" customHeight="1" thickBot="1">
      <c r="A25" s="453"/>
      <c r="B25" s="454" t="s">
        <v>144</v>
      </c>
      <c r="C25" s="455"/>
      <c r="D25" s="456">
        <v>26</v>
      </c>
      <c r="E25" s="458" t="s">
        <v>496</v>
      </c>
      <c r="F25" s="457">
        <v>26</v>
      </c>
      <c r="G25" s="457">
        <v>25</v>
      </c>
      <c r="H25" s="457">
        <v>25</v>
      </c>
      <c r="I25" s="457">
        <v>26</v>
      </c>
      <c r="J25" s="457">
        <v>26</v>
      </c>
      <c r="K25" s="458" t="s">
        <v>119</v>
      </c>
      <c r="L25" s="458">
        <v>29</v>
      </c>
      <c r="M25" s="459" t="s">
        <v>119</v>
      </c>
      <c r="N25" s="460" t="s">
        <v>119</v>
      </c>
      <c r="O25" s="461" t="s">
        <v>119</v>
      </c>
      <c r="P25" s="458">
        <v>35</v>
      </c>
      <c r="Q25" s="838" t="s">
        <v>523</v>
      </c>
      <c r="R25" s="64"/>
    </row>
    <row r="26" spans="1:18" s="96" customFormat="1" ht="9" customHeight="1">
      <c r="P26" s="846"/>
    </row>
    <row r="27" spans="1:18" ht="16.5" customHeight="1" thickBot="1">
      <c r="A27" s="403" t="s">
        <v>244</v>
      </c>
      <c r="B27" s="404"/>
      <c r="D27" s="318"/>
      <c r="E27" s="318"/>
      <c r="F27" s="318"/>
      <c r="G27" s="318"/>
      <c r="H27" s="318"/>
      <c r="I27" s="373"/>
      <c r="J27" s="373"/>
      <c r="K27" s="373"/>
      <c r="L27" s="373"/>
      <c r="M27" s="126"/>
      <c r="N27" s="126"/>
      <c r="O27" s="126"/>
      <c r="P27" s="847"/>
      <c r="Q27" s="126" t="s">
        <v>150</v>
      </c>
    </row>
    <row r="28" spans="1:18" ht="16.5" customHeight="1">
      <c r="A28" s="1031" t="s">
        <v>17</v>
      </c>
      <c r="B28" s="1032"/>
      <c r="C28" s="462"/>
      <c r="D28" s="463" t="s">
        <v>270</v>
      </c>
      <c r="E28" s="1027" t="s">
        <v>494</v>
      </c>
      <c r="F28" s="1027" t="s">
        <v>495</v>
      </c>
      <c r="G28" s="1029" t="s">
        <v>154</v>
      </c>
      <c r="H28" s="1029" t="s">
        <v>313</v>
      </c>
      <c r="I28" s="1029" t="s">
        <v>72</v>
      </c>
      <c r="J28" s="1029" t="s">
        <v>137</v>
      </c>
      <c r="K28" s="1029" t="s">
        <v>260</v>
      </c>
      <c r="L28" s="1029" t="s">
        <v>117</v>
      </c>
      <c r="M28" s="1035" t="s">
        <v>258</v>
      </c>
      <c r="N28" s="1036"/>
      <c r="O28" s="1029" t="s">
        <v>211</v>
      </c>
      <c r="P28" s="1029" t="s">
        <v>118</v>
      </c>
      <c r="Q28" s="1039" t="s">
        <v>350</v>
      </c>
    </row>
    <row r="29" spans="1:18" ht="12" customHeight="1" thickBot="1">
      <c r="A29" s="1033"/>
      <c r="B29" s="1034"/>
      <c r="C29" s="464"/>
      <c r="D29" s="465"/>
      <c r="E29" s="1028"/>
      <c r="F29" s="1028"/>
      <c r="G29" s="1030"/>
      <c r="H29" s="1030"/>
      <c r="I29" s="1030"/>
      <c r="J29" s="1030"/>
      <c r="K29" s="1030"/>
      <c r="L29" s="1030"/>
      <c r="M29" s="466" t="s">
        <v>284</v>
      </c>
      <c r="N29" s="467" t="s">
        <v>180</v>
      </c>
      <c r="O29" s="1030"/>
      <c r="P29" s="1030"/>
      <c r="Q29" s="1040"/>
    </row>
    <row r="30" spans="1:18" ht="13.5" customHeight="1">
      <c r="A30" s="1021" t="s">
        <v>109</v>
      </c>
      <c r="B30" s="1022"/>
      <c r="C30" s="468"/>
      <c r="D30" s="469">
        <v>25536</v>
      </c>
      <c r="E30" s="412">
        <v>20679</v>
      </c>
      <c r="F30" s="412">
        <v>25536</v>
      </c>
      <c r="G30" s="470">
        <v>27127</v>
      </c>
      <c r="H30" s="470">
        <v>26187</v>
      </c>
      <c r="I30" s="470">
        <v>27854</v>
      </c>
      <c r="J30" s="470">
        <v>28988</v>
      </c>
      <c r="K30" s="470">
        <v>24887</v>
      </c>
      <c r="L30" s="470">
        <v>27000</v>
      </c>
      <c r="M30" s="471">
        <f>M31+M32+M36</f>
        <v>22725</v>
      </c>
      <c r="N30" s="414">
        <f>N31+N32+N36</f>
        <v>799</v>
      </c>
      <c r="O30" s="416">
        <v>24032</v>
      </c>
      <c r="P30" s="843">
        <v>27645</v>
      </c>
      <c r="Q30" s="833">
        <f>SUBTOTAL(9,Q31:Q51)</f>
        <v>23928</v>
      </c>
    </row>
    <row r="31" spans="1:18" ht="13.5" customHeight="1">
      <c r="A31" s="1023" t="s">
        <v>443</v>
      </c>
      <c r="B31" s="1024"/>
      <c r="C31" s="472"/>
      <c r="D31" s="473">
        <v>192</v>
      </c>
      <c r="E31" s="419">
        <v>203</v>
      </c>
      <c r="F31" s="419">
        <v>192</v>
      </c>
      <c r="G31" s="474">
        <v>206</v>
      </c>
      <c r="H31" s="474">
        <v>152</v>
      </c>
      <c r="I31" s="474">
        <v>163</v>
      </c>
      <c r="J31" s="474">
        <v>151</v>
      </c>
      <c r="K31" s="474">
        <v>108</v>
      </c>
      <c r="L31" s="474">
        <v>75</v>
      </c>
      <c r="M31" s="475">
        <v>66</v>
      </c>
      <c r="N31" s="473">
        <v>30</v>
      </c>
      <c r="O31" s="476">
        <v>69</v>
      </c>
      <c r="P31" s="844">
        <v>288</v>
      </c>
      <c r="Q31" s="839">
        <v>301</v>
      </c>
    </row>
    <row r="32" spans="1:18" ht="13.5" customHeight="1">
      <c r="A32" s="1025" t="s">
        <v>67</v>
      </c>
      <c r="B32" s="1026"/>
      <c r="C32" s="472"/>
      <c r="D32" s="473">
        <v>8930</v>
      </c>
      <c r="E32" s="426">
        <v>7589</v>
      </c>
      <c r="F32" s="426">
        <v>8930</v>
      </c>
      <c r="G32" s="474">
        <v>9451</v>
      </c>
      <c r="H32" s="474">
        <v>8634</v>
      </c>
      <c r="I32" s="474">
        <v>9009</v>
      </c>
      <c r="J32" s="474">
        <v>8561</v>
      </c>
      <c r="K32" s="474">
        <v>8043</v>
      </c>
      <c r="L32" s="474">
        <v>7113</v>
      </c>
      <c r="M32" s="477">
        <f>SUM(M33:M35)</f>
        <v>6184</v>
      </c>
      <c r="N32" s="428">
        <f>SUM(N33:N35)</f>
        <v>223</v>
      </c>
      <c r="O32" s="430">
        <v>6389</v>
      </c>
      <c r="P32" s="842">
        <f>P33+P34+P35</f>
        <v>6028</v>
      </c>
      <c r="Q32" s="835">
        <f>SUBTOTAL(9,Q33:Q35)</f>
        <v>5715</v>
      </c>
    </row>
    <row r="33" spans="1:17" ht="13.5" customHeight="1">
      <c r="A33" s="207"/>
      <c r="B33" s="95" t="s">
        <v>106</v>
      </c>
      <c r="C33" s="451"/>
      <c r="D33" s="478">
        <v>10</v>
      </c>
      <c r="E33" s="433" t="s">
        <v>119</v>
      </c>
      <c r="F33" s="86">
        <v>10</v>
      </c>
      <c r="G33" s="479">
        <v>8</v>
      </c>
      <c r="H33" s="479">
        <v>11</v>
      </c>
      <c r="I33" s="479">
        <v>8</v>
      </c>
      <c r="J33" s="479">
        <v>21</v>
      </c>
      <c r="K33" s="479">
        <v>5</v>
      </c>
      <c r="L33" s="479">
        <v>5</v>
      </c>
      <c r="M33" s="480">
        <v>17</v>
      </c>
      <c r="N33" s="434" t="s">
        <v>119</v>
      </c>
      <c r="O33" s="436">
        <v>18</v>
      </c>
      <c r="P33" s="433">
        <v>5</v>
      </c>
      <c r="Q33" s="836">
        <v>3</v>
      </c>
    </row>
    <row r="34" spans="1:17" ht="13.5" customHeight="1">
      <c r="A34" s="207"/>
      <c r="B34" s="95" t="s">
        <v>326</v>
      </c>
      <c r="C34" s="451"/>
      <c r="D34" s="478">
        <v>3159</v>
      </c>
      <c r="E34" s="86">
        <v>1443</v>
      </c>
      <c r="F34" s="86">
        <v>3159</v>
      </c>
      <c r="G34" s="479">
        <v>3569</v>
      </c>
      <c r="H34" s="479">
        <v>2763</v>
      </c>
      <c r="I34" s="479">
        <v>2798</v>
      </c>
      <c r="J34" s="479">
        <v>3230</v>
      </c>
      <c r="K34" s="479">
        <v>3111</v>
      </c>
      <c r="L34" s="479">
        <v>2776</v>
      </c>
      <c r="M34" s="480">
        <v>2267</v>
      </c>
      <c r="N34" s="478">
        <v>103</v>
      </c>
      <c r="O34" s="481">
        <v>2275</v>
      </c>
      <c r="P34" s="479">
        <v>1882</v>
      </c>
      <c r="Q34" s="840">
        <v>1792</v>
      </c>
    </row>
    <row r="35" spans="1:17" ht="13.5" customHeight="1">
      <c r="A35" s="207"/>
      <c r="B35" s="482" t="s">
        <v>348</v>
      </c>
      <c r="C35" s="483"/>
      <c r="D35" s="484">
        <v>5761</v>
      </c>
      <c r="E35" s="441">
        <v>6146</v>
      </c>
      <c r="F35" s="441">
        <v>5761</v>
      </c>
      <c r="G35" s="485">
        <v>5874</v>
      </c>
      <c r="H35" s="485">
        <v>5860</v>
      </c>
      <c r="I35" s="485">
        <v>6203</v>
      </c>
      <c r="J35" s="485">
        <v>5310</v>
      </c>
      <c r="K35" s="485">
        <v>4927</v>
      </c>
      <c r="L35" s="485">
        <v>4332</v>
      </c>
      <c r="M35" s="486">
        <v>3900</v>
      </c>
      <c r="N35" s="484">
        <v>120</v>
      </c>
      <c r="O35" s="487">
        <v>4096</v>
      </c>
      <c r="P35" s="845">
        <v>4141</v>
      </c>
      <c r="Q35" s="841">
        <v>3920</v>
      </c>
    </row>
    <row r="36" spans="1:17" ht="13.5" customHeight="1">
      <c r="A36" s="1025" t="s">
        <v>367</v>
      </c>
      <c r="B36" s="1026"/>
      <c r="C36" s="472"/>
      <c r="D36" s="473">
        <v>16414</v>
      </c>
      <c r="E36" s="426">
        <v>12887</v>
      </c>
      <c r="F36" s="426">
        <v>16414</v>
      </c>
      <c r="G36" s="474">
        <v>17470</v>
      </c>
      <c r="H36" s="474">
        <v>17401</v>
      </c>
      <c r="I36" s="474">
        <v>18682</v>
      </c>
      <c r="J36" s="474">
        <v>20276</v>
      </c>
      <c r="K36" s="474">
        <v>16736</v>
      </c>
      <c r="L36" s="474">
        <v>19812</v>
      </c>
      <c r="M36" s="477">
        <f>SUM(M37:M51)</f>
        <v>16475</v>
      </c>
      <c r="N36" s="428">
        <f>SUM(N37:N51)</f>
        <v>546</v>
      </c>
      <c r="O36" s="430">
        <v>17574</v>
      </c>
      <c r="P36" s="842">
        <v>21329</v>
      </c>
      <c r="Q36" s="835">
        <f>SUBTOTAL(9,Q37:Q51)</f>
        <v>17912</v>
      </c>
    </row>
    <row r="37" spans="1:17" ht="13.5" customHeight="1">
      <c r="A37" s="207"/>
      <c r="B37" s="95" t="s">
        <v>359</v>
      </c>
      <c r="C37" s="451"/>
      <c r="D37" s="478">
        <v>161</v>
      </c>
      <c r="E37" s="86">
        <v>338</v>
      </c>
      <c r="F37" s="86">
        <v>161</v>
      </c>
      <c r="G37" s="479">
        <v>182</v>
      </c>
      <c r="H37" s="479">
        <v>217</v>
      </c>
      <c r="I37" s="479">
        <v>209</v>
      </c>
      <c r="J37" s="479">
        <v>201</v>
      </c>
      <c r="K37" s="479">
        <v>161</v>
      </c>
      <c r="L37" s="479">
        <v>197</v>
      </c>
      <c r="M37" s="449">
        <v>166</v>
      </c>
      <c r="N37" s="434" t="s">
        <v>119</v>
      </c>
      <c r="O37" s="436">
        <v>156</v>
      </c>
      <c r="P37" s="433">
        <v>204</v>
      </c>
      <c r="Q37" s="836">
        <v>153</v>
      </c>
    </row>
    <row r="38" spans="1:17" ht="13.5" customHeight="1">
      <c r="A38" s="207"/>
      <c r="B38" s="95" t="s">
        <v>3</v>
      </c>
      <c r="C38" s="451"/>
      <c r="D38" s="478">
        <v>1678</v>
      </c>
      <c r="E38" s="86">
        <v>1922</v>
      </c>
      <c r="F38" s="86">
        <v>1678</v>
      </c>
      <c r="G38" s="479">
        <v>1676</v>
      </c>
      <c r="H38" s="479">
        <v>1339</v>
      </c>
      <c r="I38" s="479">
        <v>1242</v>
      </c>
      <c r="J38" s="479">
        <v>1086</v>
      </c>
      <c r="K38" s="479">
        <v>855</v>
      </c>
      <c r="L38" s="479">
        <v>922</v>
      </c>
      <c r="M38" s="449">
        <v>881</v>
      </c>
      <c r="N38" s="478">
        <v>7</v>
      </c>
      <c r="O38" s="481">
        <v>1018</v>
      </c>
      <c r="P38" s="479" t="s">
        <v>522</v>
      </c>
      <c r="Q38" s="840" t="s">
        <v>523</v>
      </c>
    </row>
    <row r="39" spans="1:17" ht="13.5" customHeight="1">
      <c r="A39" s="207"/>
      <c r="B39" s="94" t="s">
        <v>93</v>
      </c>
      <c r="C39" s="117" t="s">
        <v>392</v>
      </c>
      <c r="D39" s="434" t="s">
        <v>119</v>
      </c>
      <c r="E39" s="433" t="s">
        <v>119</v>
      </c>
      <c r="F39" s="433" t="s">
        <v>496</v>
      </c>
      <c r="G39" s="433" t="s">
        <v>119</v>
      </c>
      <c r="H39" s="433" t="s">
        <v>119</v>
      </c>
      <c r="I39" s="433" t="s">
        <v>119</v>
      </c>
      <c r="J39" s="433" t="s">
        <v>119</v>
      </c>
      <c r="K39" s="433" t="s">
        <v>119</v>
      </c>
      <c r="L39" s="433" t="s">
        <v>119</v>
      </c>
      <c r="M39" s="449" t="s">
        <v>119</v>
      </c>
      <c r="N39" s="450" t="s">
        <v>119</v>
      </c>
      <c r="O39" s="433" t="s">
        <v>119</v>
      </c>
      <c r="P39" s="479">
        <v>259</v>
      </c>
      <c r="Q39" s="840">
        <v>140</v>
      </c>
    </row>
    <row r="40" spans="1:17" ht="13.5" customHeight="1">
      <c r="A40" s="207"/>
      <c r="B40" s="94" t="s">
        <v>128</v>
      </c>
      <c r="C40" s="117" t="s">
        <v>392</v>
      </c>
      <c r="D40" s="434" t="s">
        <v>119</v>
      </c>
      <c r="E40" s="433" t="s">
        <v>119</v>
      </c>
      <c r="F40" s="433" t="s">
        <v>496</v>
      </c>
      <c r="G40" s="433" t="s">
        <v>119</v>
      </c>
      <c r="H40" s="433" t="s">
        <v>119</v>
      </c>
      <c r="I40" s="433" t="s">
        <v>119</v>
      </c>
      <c r="J40" s="433" t="s">
        <v>119</v>
      </c>
      <c r="K40" s="433" t="s">
        <v>119</v>
      </c>
      <c r="L40" s="433" t="s">
        <v>119</v>
      </c>
      <c r="M40" s="449" t="s">
        <v>119</v>
      </c>
      <c r="N40" s="450" t="s">
        <v>119</v>
      </c>
      <c r="O40" s="433" t="s">
        <v>119</v>
      </c>
      <c r="P40" s="479">
        <v>954</v>
      </c>
      <c r="Q40" s="840">
        <v>813</v>
      </c>
    </row>
    <row r="41" spans="1:17" ht="13.5" customHeight="1">
      <c r="A41" s="431"/>
      <c r="B41" s="94" t="s">
        <v>184</v>
      </c>
      <c r="C41" s="117" t="s">
        <v>391</v>
      </c>
      <c r="D41" s="478">
        <v>7372</v>
      </c>
      <c r="E41" s="86">
        <v>5670</v>
      </c>
      <c r="F41" s="86">
        <v>7372</v>
      </c>
      <c r="G41" s="479">
        <v>7782</v>
      </c>
      <c r="H41" s="479">
        <v>7441</v>
      </c>
      <c r="I41" s="479">
        <v>7660</v>
      </c>
      <c r="J41" s="479">
        <v>8362</v>
      </c>
      <c r="K41" s="479">
        <v>7940</v>
      </c>
      <c r="L41" s="479">
        <v>7635</v>
      </c>
      <c r="M41" s="449">
        <v>5569</v>
      </c>
      <c r="N41" s="478">
        <v>152</v>
      </c>
      <c r="O41" s="481">
        <v>5578</v>
      </c>
      <c r="P41" s="479">
        <v>5368</v>
      </c>
      <c r="Q41" s="840">
        <v>4893</v>
      </c>
    </row>
    <row r="42" spans="1:17" ht="13.5" customHeight="1">
      <c r="A42" s="207"/>
      <c r="B42" s="95" t="s">
        <v>153</v>
      </c>
      <c r="C42" s="451"/>
      <c r="D42" s="478">
        <v>659</v>
      </c>
      <c r="E42" s="86">
        <v>652</v>
      </c>
      <c r="F42" s="86">
        <v>659</v>
      </c>
      <c r="G42" s="479">
        <v>784</v>
      </c>
      <c r="H42" s="479">
        <v>804</v>
      </c>
      <c r="I42" s="479">
        <v>895</v>
      </c>
      <c r="J42" s="479">
        <v>775</v>
      </c>
      <c r="K42" s="479">
        <v>702</v>
      </c>
      <c r="L42" s="479">
        <v>642</v>
      </c>
      <c r="M42" s="480">
        <v>629</v>
      </c>
      <c r="N42" s="478">
        <v>23</v>
      </c>
      <c r="O42" s="481">
        <v>641</v>
      </c>
      <c r="P42" s="479">
        <v>644</v>
      </c>
      <c r="Q42" s="840">
        <v>574</v>
      </c>
    </row>
    <row r="43" spans="1:17" ht="13.5" customHeight="1">
      <c r="A43" s="207"/>
      <c r="B43" s="95" t="s">
        <v>266</v>
      </c>
      <c r="C43" s="451"/>
      <c r="D43" s="478">
        <v>108</v>
      </c>
      <c r="E43" s="86">
        <v>59</v>
      </c>
      <c r="F43" s="86">
        <v>108</v>
      </c>
      <c r="G43" s="479">
        <v>100</v>
      </c>
      <c r="H43" s="479">
        <v>98</v>
      </c>
      <c r="I43" s="479">
        <v>112</v>
      </c>
      <c r="J43" s="479">
        <v>226</v>
      </c>
      <c r="K43" s="479">
        <v>202</v>
      </c>
      <c r="L43" s="479">
        <v>208</v>
      </c>
      <c r="M43" s="480">
        <v>187</v>
      </c>
      <c r="N43" s="434" t="s">
        <v>119</v>
      </c>
      <c r="O43" s="436">
        <v>222</v>
      </c>
      <c r="P43" s="433">
        <v>375</v>
      </c>
      <c r="Q43" s="836">
        <v>337</v>
      </c>
    </row>
    <row r="44" spans="1:17" ht="13.5" customHeight="1">
      <c r="A44" s="207"/>
      <c r="B44" s="95" t="s">
        <v>251</v>
      </c>
      <c r="C44" s="117" t="s">
        <v>392</v>
      </c>
      <c r="D44" s="434" t="s">
        <v>119</v>
      </c>
      <c r="E44" s="433" t="s">
        <v>119</v>
      </c>
      <c r="F44" s="433" t="s">
        <v>496</v>
      </c>
      <c r="G44" s="433" t="s">
        <v>119</v>
      </c>
      <c r="H44" s="433" t="s">
        <v>119</v>
      </c>
      <c r="I44" s="433" t="s">
        <v>119</v>
      </c>
      <c r="J44" s="433" t="s">
        <v>119</v>
      </c>
      <c r="K44" s="433" t="s">
        <v>119</v>
      </c>
      <c r="L44" s="433" t="s">
        <v>119</v>
      </c>
      <c r="M44" s="449" t="s">
        <v>119</v>
      </c>
      <c r="N44" s="450" t="s">
        <v>119</v>
      </c>
      <c r="O44" s="433" t="s">
        <v>119</v>
      </c>
      <c r="P44" s="433">
        <v>755</v>
      </c>
      <c r="Q44" s="836">
        <v>686</v>
      </c>
    </row>
    <row r="45" spans="1:17" ht="13.5" customHeight="1">
      <c r="A45" s="431"/>
      <c r="B45" s="94" t="s">
        <v>444</v>
      </c>
      <c r="C45" s="117" t="s">
        <v>391</v>
      </c>
      <c r="D45" s="434" t="s">
        <v>119</v>
      </c>
      <c r="E45" s="433" t="s">
        <v>119</v>
      </c>
      <c r="F45" s="433" t="s">
        <v>496</v>
      </c>
      <c r="G45" s="433" t="s">
        <v>119</v>
      </c>
      <c r="H45" s="433" t="s">
        <v>119</v>
      </c>
      <c r="I45" s="433" t="s">
        <v>119</v>
      </c>
      <c r="J45" s="433" t="s">
        <v>119</v>
      </c>
      <c r="K45" s="433" t="s">
        <v>119</v>
      </c>
      <c r="L45" s="433" t="s">
        <v>119</v>
      </c>
      <c r="M45" s="449">
        <v>1923</v>
      </c>
      <c r="N45" s="434">
        <v>105</v>
      </c>
      <c r="O45" s="436">
        <v>2053</v>
      </c>
      <c r="P45" s="433">
        <v>2194</v>
      </c>
      <c r="Q45" s="836">
        <v>2137</v>
      </c>
    </row>
    <row r="46" spans="1:17" ht="13.5" customHeight="1">
      <c r="A46" s="431"/>
      <c r="B46" s="94" t="s">
        <v>353</v>
      </c>
      <c r="C46" s="117" t="s">
        <v>392</v>
      </c>
      <c r="D46" s="434" t="s">
        <v>119</v>
      </c>
      <c r="E46" s="433" t="s">
        <v>119</v>
      </c>
      <c r="F46" s="433" t="s">
        <v>496</v>
      </c>
      <c r="G46" s="433" t="s">
        <v>119</v>
      </c>
      <c r="H46" s="433" t="s">
        <v>119</v>
      </c>
      <c r="I46" s="433" t="s">
        <v>119</v>
      </c>
      <c r="J46" s="433" t="s">
        <v>119</v>
      </c>
      <c r="K46" s="433" t="s">
        <v>119</v>
      </c>
      <c r="L46" s="433" t="s">
        <v>119</v>
      </c>
      <c r="M46" s="449" t="s">
        <v>119</v>
      </c>
      <c r="N46" s="450" t="s">
        <v>119</v>
      </c>
      <c r="O46" s="433" t="s">
        <v>119</v>
      </c>
      <c r="P46" s="433">
        <v>982</v>
      </c>
      <c r="Q46" s="836">
        <v>978</v>
      </c>
    </row>
    <row r="47" spans="1:17" ht="13.5" customHeight="1">
      <c r="A47" s="431"/>
      <c r="B47" s="94" t="s">
        <v>38</v>
      </c>
      <c r="C47" s="117" t="s">
        <v>391</v>
      </c>
      <c r="D47" s="434" t="s">
        <v>119</v>
      </c>
      <c r="E47" s="433" t="s">
        <v>119</v>
      </c>
      <c r="F47" s="433" t="s">
        <v>496</v>
      </c>
      <c r="G47" s="433" t="s">
        <v>119</v>
      </c>
      <c r="H47" s="433" t="s">
        <v>119</v>
      </c>
      <c r="I47" s="433" t="s">
        <v>119</v>
      </c>
      <c r="J47" s="433" t="s">
        <v>119</v>
      </c>
      <c r="K47" s="433" t="s">
        <v>119</v>
      </c>
      <c r="L47" s="433" t="s">
        <v>119</v>
      </c>
      <c r="M47" s="449">
        <v>495</v>
      </c>
      <c r="N47" s="434">
        <v>7</v>
      </c>
      <c r="O47" s="436">
        <v>461</v>
      </c>
      <c r="P47" s="433">
        <v>1454</v>
      </c>
      <c r="Q47" s="836">
        <v>466</v>
      </c>
    </row>
    <row r="48" spans="1:17" ht="13.5" customHeight="1">
      <c r="A48" s="431"/>
      <c r="B48" s="94" t="s">
        <v>88</v>
      </c>
      <c r="C48" s="117" t="s">
        <v>391</v>
      </c>
      <c r="D48" s="434" t="s">
        <v>119</v>
      </c>
      <c r="E48" s="433" t="s">
        <v>119</v>
      </c>
      <c r="F48" s="433" t="s">
        <v>496</v>
      </c>
      <c r="G48" s="433" t="s">
        <v>119</v>
      </c>
      <c r="H48" s="433" t="s">
        <v>119</v>
      </c>
      <c r="I48" s="433" t="s">
        <v>119</v>
      </c>
      <c r="J48" s="433" t="s">
        <v>119</v>
      </c>
      <c r="K48" s="433" t="s">
        <v>119</v>
      </c>
      <c r="L48" s="433" t="s">
        <v>119</v>
      </c>
      <c r="M48" s="449">
        <v>3104</v>
      </c>
      <c r="N48" s="434">
        <v>199</v>
      </c>
      <c r="O48" s="436">
        <v>3963</v>
      </c>
      <c r="P48" s="433">
        <v>5536</v>
      </c>
      <c r="Q48" s="836">
        <v>5074</v>
      </c>
    </row>
    <row r="49" spans="1:18" ht="13.5" customHeight="1">
      <c r="A49" s="431"/>
      <c r="B49" s="94" t="s">
        <v>445</v>
      </c>
      <c r="C49" s="117" t="s">
        <v>391</v>
      </c>
      <c r="D49" s="434" t="s">
        <v>119</v>
      </c>
      <c r="E49" s="433" t="s">
        <v>119</v>
      </c>
      <c r="F49" s="433" t="s">
        <v>496</v>
      </c>
      <c r="G49" s="433" t="s">
        <v>119</v>
      </c>
      <c r="H49" s="433" t="s">
        <v>119</v>
      </c>
      <c r="I49" s="433" t="s">
        <v>119</v>
      </c>
      <c r="J49" s="433" t="s">
        <v>119</v>
      </c>
      <c r="K49" s="433" t="s">
        <v>119</v>
      </c>
      <c r="L49" s="433" t="s">
        <v>119</v>
      </c>
      <c r="M49" s="449">
        <v>383</v>
      </c>
      <c r="N49" s="434">
        <v>3</v>
      </c>
      <c r="O49" s="436">
        <v>574</v>
      </c>
      <c r="P49" s="433">
        <v>371</v>
      </c>
      <c r="Q49" s="836">
        <v>353</v>
      </c>
    </row>
    <row r="50" spans="1:18" ht="13.5" customHeight="1">
      <c r="A50" s="431"/>
      <c r="B50" s="94" t="s">
        <v>257</v>
      </c>
      <c r="C50" s="117"/>
      <c r="D50" s="478">
        <v>5720</v>
      </c>
      <c r="E50" s="86">
        <v>4246</v>
      </c>
      <c r="F50" s="86">
        <v>5720</v>
      </c>
      <c r="G50" s="479">
        <v>6180</v>
      </c>
      <c r="H50" s="479">
        <v>6779</v>
      </c>
      <c r="I50" s="479">
        <v>7816</v>
      </c>
      <c r="J50" s="479">
        <v>8821</v>
      </c>
      <c r="K50" s="479">
        <v>6876</v>
      </c>
      <c r="L50" s="479">
        <v>9333</v>
      </c>
      <c r="M50" s="480">
        <v>3138</v>
      </c>
      <c r="N50" s="478">
        <v>50</v>
      </c>
      <c r="O50" s="481">
        <v>2908</v>
      </c>
      <c r="P50" s="479">
        <v>1158</v>
      </c>
      <c r="Q50" s="840">
        <v>1308</v>
      </c>
    </row>
    <row r="51" spans="1:18" ht="13.5" customHeight="1" thickBot="1">
      <c r="A51" s="307"/>
      <c r="B51" s="454" t="s">
        <v>144</v>
      </c>
      <c r="C51" s="488"/>
      <c r="D51" s="489">
        <v>716</v>
      </c>
      <c r="E51" s="458" t="s">
        <v>496</v>
      </c>
      <c r="F51" s="457">
        <v>716</v>
      </c>
      <c r="G51" s="490">
        <v>766</v>
      </c>
      <c r="H51" s="490">
        <v>723</v>
      </c>
      <c r="I51" s="490">
        <v>748</v>
      </c>
      <c r="J51" s="490">
        <v>805</v>
      </c>
      <c r="K51" s="458" t="s">
        <v>119</v>
      </c>
      <c r="L51" s="490">
        <v>875</v>
      </c>
      <c r="M51" s="491" t="s">
        <v>119</v>
      </c>
      <c r="N51" s="459" t="s">
        <v>119</v>
      </c>
      <c r="O51" s="461" t="s">
        <v>119</v>
      </c>
      <c r="P51" s="458">
        <v>1075</v>
      </c>
      <c r="Q51" s="838" t="s">
        <v>523</v>
      </c>
      <c r="R51" s="64"/>
    </row>
    <row r="52" spans="1:18" ht="18.75" customHeight="1">
      <c r="A52" s="492"/>
      <c r="B52" s="492" t="s">
        <v>521</v>
      </c>
      <c r="C52" s="492"/>
      <c r="D52" s="492"/>
      <c r="E52" s="492"/>
      <c r="F52" s="492"/>
      <c r="G52" s="492"/>
      <c r="H52" s="492"/>
      <c r="I52" s="401"/>
      <c r="J52" s="401"/>
      <c r="K52" s="401"/>
      <c r="O52" s="493"/>
      <c r="P52" s="494"/>
      <c r="Q52" s="494"/>
    </row>
    <row r="53" spans="1:18" ht="16.5" customHeight="1">
      <c r="A53" s="401"/>
      <c r="B53" s="401" t="s">
        <v>518</v>
      </c>
      <c r="C53" s="401"/>
      <c r="D53" s="401"/>
      <c r="E53" s="401"/>
      <c r="F53" s="401"/>
      <c r="G53" s="401"/>
      <c r="H53" s="401"/>
      <c r="I53" s="401"/>
      <c r="J53" s="401"/>
      <c r="K53" s="401"/>
      <c r="O53" s="495"/>
      <c r="P53" s="496"/>
      <c r="Q53" s="496"/>
    </row>
    <row r="54" spans="1:18">
      <c r="B54" s="497" t="s">
        <v>455</v>
      </c>
      <c r="C54" s="497"/>
      <c r="D54" s="497"/>
      <c r="E54" s="497"/>
      <c r="F54" s="497"/>
      <c r="G54" s="497"/>
      <c r="H54" s="497"/>
    </row>
    <row r="55" spans="1:18">
      <c r="B55" s="497" t="s">
        <v>456</v>
      </c>
      <c r="C55" s="497"/>
      <c r="D55" s="497"/>
      <c r="E55" s="497"/>
      <c r="F55" s="497"/>
      <c r="G55" s="497"/>
      <c r="H55" s="497"/>
    </row>
  </sheetData>
  <mergeCells count="34">
    <mergeCell ref="Q2:Q3"/>
    <mergeCell ref="Q28:Q29"/>
    <mergeCell ref="I2:I3"/>
    <mergeCell ref="A4:B4"/>
    <mergeCell ref="A2:B3"/>
    <mergeCell ref="D2:D3"/>
    <mergeCell ref="G2:G3"/>
    <mergeCell ref="H2:H3"/>
    <mergeCell ref="F2:F3"/>
    <mergeCell ref="E2:E3"/>
    <mergeCell ref="P28:P29"/>
    <mergeCell ref="M2:N2"/>
    <mergeCell ref="O2:O3"/>
    <mergeCell ref="P2:P3"/>
    <mergeCell ref="J2:J3"/>
    <mergeCell ref="K2:K3"/>
    <mergeCell ref="L2:L3"/>
    <mergeCell ref="L28:L29"/>
    <mergeCell ref="M28:N28"/>
    <mergeCell ref="O28:O29"/>
    <mergeCell ref="K28:K29"/>
    <mergeCell ref="J28:J29"/>
    <mergeCell ref="A5:B5"/>
    <mergeCell ref="A6:B6"/>
    <mergeCell ref="A28:B29"/>
    <mergeCell ref="G28:G29"/>
    <mergeCell ref="H28:H29"/>
    <mergeCell ref="I28:I29"/>
    <mergeCell ref="F28:F29"/>
    <mergeCell ref="A30:B30"/>
    <mergeCell ref="A31:B31"/>
    <mergeCell ref="A32:B32"/>
    <mergeCell ref="A36:B36"/>
    <mergeCell ref="E28:E29"/>
  </mergeCells>
  <phoneticPr fontId="36"/>
  <pageMargins left="0.59055118110236227" right="0.39370078740157483" top="0.39370078740157483" bottom="0.19685039370078741" header="0.51181102362204722" footer="0.19685039370078741"/>
  <pageSetup paperSize="9" scale="79" firstPageNumber="0" orientation="landscape" r:id="rId1"/>
  <headerFooter alignWithMargins="0">
    <oddFooter>&amp;L&amp;"ＭＳ Ｐ明朝,標準"&amp;10－１６－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view="pageBreakPreview" zoomScaleNormal="100" zoomScaleSheetLayoutView="100" workbookViewId="0">
      <selection activeCell="AG16" sqref="AG16"/>
    </sheetView>
  </sheetViews>
  <sheetFormatPr defaultRowHeight="13.5"/>
  <cols>
    <col min="1" max="1" width="6.125" style="65" customWidth="1"/>
    <col min="2" max="2" width="4.75" style="65" customWidth="1"/>
    <col min="3" max="3" width="7.875" style="65" customWidth="1"/>
    <col min="4" max="4" width="2" style="65" customWidth="1"/>
    <col min="5" max="5" width="8.25" style="65" customWidth="1"/>
    <col min="6" max="6" width="2" style="65" customWidth="1"/>
    <col min="7" max="7" width="8.25" style="65" customWidth="1"/>
    <col min="8" max="8" width="2" style="65" customWidth="1"/>
    <col min="9" max="9" width="8.25" style="65" customWidth="1"/>
    <col min="10" max="10" width="2" style="65" customWidth="1"/>
    <col min="11" max="11" width="8.25" style="65" customWidth="1"/>
    <col min="12" max="12" width="2" style="65" customWidth="1"/>
    <col min="13" max="13" width="8.25" style="65" customWidth="1"/>
    <col min="14" max="14" width="2" style="65" customWidth="1"/>
    <col min="15" max="15" width="8.25" style="65" customWidth="1"/>
    <col min="16" max="16" width="2" style="65" customWidth="1"/>
    <col min="17" max="17" width="8.25" style="65" customWidth="1"/>
    <col min="18" max="18" width="2" style="65" customWidth="1"/>
    <col min="19" max="19" width="8.25" style="65" customWidth="1"/>
    <col min="20" max="20" width="2" style="65" customWidth="1"/>
    <col min="21" max="21" width="8.25" style="65" customWidth="1"/>
    <col min="22" max="22" width="2" style="65" customWidth="1"/>
    <col min="23" max="23" width="8.25" style="7" customWidth="1"/>
    <col min="24" max="24" width="2" style="65" customWidth="1"/>
    <col min="25" max="25" width="8.25" style="65" customWidth="1"/>
    <col min="26" max="26" width="2.625" style="65" bestFit="1" customWidth="1"/>
    <col min="27" max="27" width="8.25" style="65" customWidth="1"/>
    <col min="28" max="28" width="2.625" style="65" customWidth="1"/>
    <col min="29" max="16384" width="9" style="65"/>
  </cols>
  <sheetData>
    <row r="1" spans="1:29" ht="14.25" thickBot="1">
      <c r="A1" s="167" t="s">
        <v>94</v>
      </c>
      <c r="B1" s="167"/>
      <c r="C1" s="317"/>
      <c r="D1" s="317"/>
      <c r="E1" s="317"/>
      <c r="F1" s="317"/>
      <c r="G1" s="317"/>
      <c r="H1" s="318"/>
      <c r="I1" s="318"/>
      <c r="J1" s="318"/>
      <c r="K1" s="318"/>
      <c r="L1" s="318"/>
      <c r="M1" s="318"/>
      <c r="N1" s="318"/>
      <c r="Q1" s="318"/>
      <c r="R1" s="318"/>
      <c r="W1" s="67"/>
      <c r="Y1" s="7"/>
      <c r="Z1" s="7"/>
      <c r="AB1" s="67" t="s">
        <v>227</v>
      </c>
    </row>
    <row r="2" spans="1:29">
      <c r="A2" s="982" t="s">
        <v>376</v>
      </c>
      <c r="B2" s="1070"/>
      <c r="C2" s="1070"/>
      <c r="D2" s="983"/>
      <c r="E2" s="1078" t="s">
        <v>493</v>
      </c>
      <c r="F2" s="1079"/>
      <c r="G2" s="1079" t="s">
        <v>492</v>
      </c>
      <c r="H2" s="1068"/>
      <c r="I2" s="1068" t="s">
        <v>121</v>
      </c>
      <c r="J2" s="948"/>
      <c r="K2" s="1068" t="s">
        <v>127</v>
      </c>
      <c r="L2" s="948"/>
      <c r="M2" s="1068" t="s">
        <v>233</v>
      </c>
      <c r="N2" s="948"/>
      <c r="O2" s="1068" t="s">
        <v>195</v>
      </c>
      <c r="P2" s="948"/>
      <c r="Q2" s="1068" t="s">
        <v>329</v>
      </c>
      <c r="R2" s="948"/>
      <c r="S2" s="1068" t="s">
        <v>345</v>
      </c>
      <c r="T2" s="948"/>
      <c r="U2" s="1068" t="s">
        <v>185</v>
      </c>
      <c r="V2" s="948"/>
      <c r="W2" s="1070" t="s">
        <v>347</v>
      </c>
      <c r="X2" s="1070"/>
      <c r="Y2" s="1070"/>
      <c r="Z2" s="1070"/>
      <c r="AA2" s="1068" t="s">
        <v>340</v>
      </c>
      <c r="AB2" s="1071"/>
      <c r="AC2" s="97"/>
    </row>
    <row r="3" spans="1:29" ht="14.25" thickBot="1">
      <c r="A3" s="969"/>
      <c r="B3" s="1076"/>
      <c r="C3" s="1076"/>
      <c r="D3" s="1077"/>
      <c r="E3" s="1080"/>
      <c r="F3" s="1081"/>
      <c r="G3" s="1081"/>
      <c r="H3" s="1069"/>
      <c r="I3" s="1069"/>
      <c r="J3" s="952"/>
      <c r="K3" s="1069"/>
      <c r="L3" s="952"/>
      <c r="M3" s="1069"/>
      <c r="N3" s="952"/>
      <c r="O3" s="1069"/>
      <c r="P3" s="952"/>
      <c r="Q3" s="1069"/>
      <c r="R3" s="952"/>
      <c r="S3" s="1069"/>
      <c r="T3" s="952"/>
      <c r="U3" s="1069"/>
      <c r="V3" s="952"/>
      <c r="W3" s="1073" t="s">
        <v>284</v>
      </c>
      <c r="X3" s="1074"/>
      <c r="Y3" s="1075" t="s">
        <v>180</v>
      </c>
      <c r="Z3" s="1075"/>
      <c r="AA3" s="1069"/>
      <c r="AB3" s="1072"/>
      <c r="AC3" s="319"/>
    </row>
    <row r="4" spans="1:29" ht="14.25" customHeight="1">
      <c r="A4" s="1056" t="s">
        <v>45</v>
      </c>
      <c r="B4" s="1057"/>
      <c r="C4" s="1058"/>
      <c r="D4" s="1059"/>
      <c r="E4" s="320">
        <v>25691</v>
      </c>
      <c r="F4" s="725"/>
      <c r="G4" s="320">
        <v>22176</v>
      </c>
      <c r="H4" s="725"/>
      <c r="I4" s="320">
        <v>19884</v>
      </c>
      <c r="J4" s="321"/>
      <c r="K4" s="320">
        <v>18010</v>
      </c>
      <c r="L4" s="321"/>
      <c r="M4" s="320">
        <v>17037</v>
      </c>
      <c r="N4" s="321"/>
      <c r="O4" s="320">
        <v>16476</v>
      </c>
      <c r="P4" s="321"/>
      <c r="Q4" s="320">
        <v>15087</v>
      </c>
      <c r="R4" s="321"/>
      <c r="S4" s="320">
        <v>13645</v>
      </c>
      <c r="T4" s="321"/>
      <c r="U4" s="320">
        <v>12343</v>
      </c>
      <c r="V4" s="321"/>
      <c r="W4" s="322">
        <f>W5+W9</f>
        <v>7784</v>
      </c>
      <c r="X4" s="323"/>
      <c r="Y4" s="322">
        <f>Y5+Y9</f>
        <v>2148</v>
      </c>
      <c r="Z4" s="322"/>
      <c r="AA4" s="320">
        <v>7705</v>
      </c>
      <c r="AB4" s="324"/>
      <c r="AC4" s="325"/>
    </row>
    <row r="5" spans="1:29" ht="14.25" customHeight="1">
      <c r="A5" s="1025" t="s">
        <v>42</v>
      </c>
      <c r="B5" s="1026"/>
      <c r="C5" s="999"/>
      <c r="D5" s="1060"/>
      <c r="E5" s="326">
        <v>12373</v>
      </c>
      <c r="F5" s="726"/>
      <c r="G5" s="326">
        <v>10634</v>
      </c>
      <c r="H5" s="726"/>
      <c r="I5" s="326">
        <v>9516</v>
      </c>
      <c r="J5" s="327"/>
      <c r="K5" s="326">
        <v>8615</v>
      </c>
      <c r="L5" s="327"/>
      <c r="M5" s="326">
        <v>8163</v>
      </c>
      <c r="N5" s="327"/>
      <c r="O5" s="326">
        <v>7933</v>
      </c>
      <c r="P5" s="327"/>
      <c r="Q5" s="326">
        <v>7298</v>
      </c>
      <c r="R5" s="327"/>
      <c r="S5" s="326">
        <v>6571</v>
      </c>
      <c r="T5" s="327"/>
      <c r="U5" s="326">
        <v>5966</v>
      </c>
      <c r="V5" s="327"/>
      <c r="W5" s="328">
        <f>SUM(W6:W8)</f>
        <v>3750</v>
      </c>
      <c r="X5" s="328"/>
      <c r="Y5" s="329">
        <f>SUM(Y6:Y8)</f>
        <v>1066</v>
      </c>
      <c r="Z5" s="328"/>
      <c r="AA5" s="326">
        <v>3780</v>
      </c>
      <c r="AB5" s="330"/>
      <c r="AC5" s="325"/>
    </row>
    <row r="6" spans="1:29" ht="14.25" customHeight="1">
      <c r="A6" s="331"/>
      <c r="B6" s="97"/>
      <c r="C6" s="1061" t="s">
        <v>290</v>
      </c>
      <c r="D6" s="1062"/>
      <c r="E6" s="332">
        <v>4074</v>
      </c>
      <c r="F6" s="727"/>
      <c r="G6" s="332">
        <v>3001</v>
      </c>
      <c r="H6" s="727"/>
      <c r="I6" s="332">
        <v>2174</v>
      </c>
      <c r="J6" s="333"/>
      <c r="K6" s="332">
        <v>1685</v>
      </c>
      <c r="L6" s="333"/>
      <c r="M6" s="332">
        <v>1535</v>
      </c>
      <c r="N6" s="333"/>
      <c r="O6" s="332">
        <v>1567</v>
      </c>
      <c r="P6" s="333"/>
      <c r="Q6" s="332">
        <v>1456</v>
      </c>
      <c r="R6" s="333"/>
      <c r="S6" s="332">
        <v>1097</v>
      </c>
      <c r="T6" s="333"/>
      <c r="U6" s="332">
        <v>805</v>
      </c>
      <c r="V6" s="334" t="s">
        <v>277</v>
      </c>
      <c r="W6" s="335">
        <v>390</v>
      </c>
      <c r="X6" s="336"/>
      <c r="Y6" s="337">
        <v>144</v>
      </c>
      <c r="Z6" s="336"/>
      <c r="AA6" s="332">
        <v>378</v>
      </c>
      <c r="AB6" s="338"/>
      <c r="AC6" s="325"/>
    </row>
    <row r="7" spans="1:29" ht="14.25" customHeight="1">
      <c r="A7" s="331"/>
      <c r="B7" s="97"/>
      <c r="C7" s="1063" t="s">
        <v>379</v>
      </c>
      <c r="D7" s="986"/>
      <c r="E7" s="339">
        <v>7255</v>
      </c>
      <c r="F7" s="728"/>
      <c r="G7" s="339">
        <v>6580</v>
      </c>
      <c r="H7" s="728"/>
      <c r="I7" s="339">
        <v>5736</v>
      </c>
      <c r="J7" s="340" t="s">
        <v>391</v>
      </c>
      <c r="K7" s="339">
        <v>5789</v>
      </c>
      <c r="L7" s="341"/>
      <c r="M7" s="339">
        <v>5460</v>
      </c>
      <c r="N7" s="341"/>
      <c r="O7" s="339">
        <v>5135</v>
      </c>
      <c r="P7" s="341"/>
      <c r="Q7" s="339">
        <v>4531</v>
      </c>
      <c r="R7" s="341"/>
      <c r="S7" s="339">
        <v>4001</v>
      </c>
      <c r="T7" s="341"/>
      <c r="U7" s="339">
        <v>3628</v>
      </c>
      <c r="V7" s="342" t="s">
        <v>277</v>
      </c>
      <c r="W7" s="343">
        <v>2313</v>
      </c>
      <c r="X7" s="344"/>
      <c r="Y7" s="345">
        <v>647</v>
      </c>
      <c r="Z7" s="344"/>
      <c r="AA7" s="339">
        <v>2286</v>
      </c>
      <c r="AB7" s="346"/>
      <c r="AC7" s="325"/>
    </row>
    <row r="8" spans="1:29" ht="14.25" customHeight="1">
      <c r="A8" s="347"/>
      <c r="B8" s="348"/>
      <c r="C8" s="1064" t="s">
        <v>216</v>
      </c>
      <c r="D8" s="1065"/>
      <c r="E8" s="349">
        <v>1044</v>
      </c>
      <c r="F8" s="729"/>
      <c r="G8" s="349">
        <v>1053</v>
      </c>
      <c r="H8" s="729"/>
      <c r="I8" s="349">
        <v>1606</v>
      </c>
      <c r="J8" s="350" t="s">
        <v>391</v>
      </c>
      <c r="K8" s="349">
        <v>1141</v>
      </c>
      <c r="L8" s="351"/>
      <c r="M8" s="349">
        <v>1168</v>
      </c>
      <c r="N8" s="351"/>
      <c r="O8" s="349">
        <v>1231</v>
      </c>
      <c r="P8" s="351"/>
      <c r="Q8" s="349">
        <v>1311</v>
      </c>
      <c r="R8" s="351"/>
      <c r="S8" s="349">
        <v>1473</v>
      </c>
      <c r="T8" s="351"/>
      <c r="U8" s="349">
        <v>1533</v>
      </c>
      <c r="V8" s="352" t="s">
        <v>277</v>
      </c>
      <c r="W8" s="353">
        <v>1047</v>
      </c>
      <c r="X8" s="354"/>
      <c r="Y8" s="355">
        <v>275</v>
      </c>
      <c r="Z8" s="354"/>
      <c r="AA8" s="349">
        <v>1116</v>
      </c>
      <c r="AB8" s="356"/>
      <c r="AC8" s="325"/>
    </row>
    <row r="9" spans="1:29" ht="14.25" customHeight="1">
      <c r="A9" s="1025" t="s">
        <v>315</v>
      </c>
      <c r="B9" s="1026"/>
      <c r="C9" s="999"/>
      <c r="D9" s="1060"/>
      <c r="E9" s="326">
        <v>13288</v>
      </c>
      <c r="F9" s="726"/>
      <c r="G9" s="326">
        <v>11542</v>
      </c>
      <c r="H9" s="726"/>
      <c r="I9" s="326">
        <v>10368</v>
      </c>
      <c r="J9" s="357"/>
      <c r="K9" s="326">
        <v>9395</v>
      </c>
      <c r="L9" s="327"/>
      <c r="M9" s="326">
        <v>8874</v>
      </c>
      <c r="N9" s="327"/>
      <c r="O9" s="326">
        <v>8543</v>
      </c>
      <c r="P9" s="327"/>
      <c r="Q9" s="326">
        <v>7789</v>
      </c>
      <c r="R9" s="327"/>
      <c r="S9" s="326">
        <v>7074</v>
      </c>
      <c r="T9" s="327"/>
      <c r="U9" s="326">
        <v>6377</v>
      </c>
      <c r="V9" s="327"/>
      <c r="W9" s="328">
        <f>SUM(W10:W12)</f>
        <v>4034</v>
      </c>
      <c r="X9" s="328"/>
      <c r="Y9" s="329">
        <f>SUM(Y10:Y12)</f>
        <v>1082</v>
      </c>
      <c r="Z9" s="328"/>
      <c r="AA9" s="326">
        <v>3925</v>
      </c>
      <c r="AB9" s="330"/>
      <c r="AC9" s="325"/>
    </row>
    <row r="10" spans="1:29" ht="14.25" customHeight="1">
      <c r="A10" s="331"/>
      <c r="B10" s="97"/>
      <c r="C10" s="1061" t="s">
        <v>290</v>
      </c>
      <c r="D10" s="1062"/>
      <c r="E10" s="332">
        <v>3935</v>
      </c>
      <c r="F10" s="727"/>
      <c r="G10" s="332">
        <v>2963</v>
      </c>
      <c r="H10" s="727"/>
      <c r="I10" s="332">
        <v>2052</v>
      </c>
      <c r="J10" s="358"/>
      <c r="K10" s="332">
        <v>1590</v>
      </c>
      <c r="L10" s="333"/>
      <c r="M10" s="332">
        <v>1502</v>
      </c>
      <c r="N10" s="333"/>
      <c r="O10" s="332">
        <v>1568</v>
      </c>
      <c r="P10" s="333"/>
      <c r="Q10" s="332">
        <v>1431</v>
      </c>
      <c r="R10" s="333"/>
      <c r="S10" s="332">
        <v>1075</v>
      </c>
      <c r="T10" s="333"/>
      <c r="U10" s="332">
        <v>827</v>
      </c>
      <c r="V10" s="333"/>
      <c r="W10" s="335">
        <v>437</v>
      </c>
      <c r="X10" s="335"/>
      <c r="Y10" s="337">
        <v>121</v>
      </c>
      <c r="Z10" s="335"/>
      <c r="AA10" s="332">
        <v>353</v>
      </c>
      <c r="AB10" s="359"/>
      <c r="AC10" s="325"/>
    </row>
    <row r="11" spans="1:29" ht="14.25" customHeight="1">
      <c r="A11" s="331"/>
      <c r="B11" s="97"/>
      <c r="C11" s="1063" t="s">
        <v>379</v>
      </c>
      <c r="D11" s="986"/>
      <c r="E11" s="339">
        <v>7957</v>
      </c>
      <c r="F11" s="728"/>
      <c r="G11" s="339">
        <v>7172</v>
      </c>
      <c r="H11" s="728"/>
      <c r="I11" s="339">
        <v>6303</v>
      </c>
      <c r="J11" s="340" t="s">
        <v>391</v>
      </c>
      <c r="K11" s="339">
        <v>6239</v>
      </c>
      <c r="L11" s="341"/>
      <c r="M11" s="339">
        <v>5698</v>
      </c>
      <c r="N11" s="341"/>
      <c r="O11" s="339">
        <v>5249</v>
      </c>
      <c r="P11" s="341"/>
      <c r="Q11" s="339">
        <v>4570</v>
      </c>
      <c r="R11" s="341"/>
      <c r="S11" s="339">
        <v>4033</v>
      </c>
      <c r="T11" s="341"/>
      <c r="U11" s="339">
        <v>3505</v>
      </c>
      <c r="V11" s="341"/>
      <c r="W11" s="343">
        <v>2212</v>
      </c>
      <c r="X11" s="343"/>
      <c r="Y11" s="345">
        <v>594</v>
      </c>
      <c r="Z11" s="343"/>
      <c r="AA11" s="339">
        <v>2145</v>
      </c>
      <c r="AB11" s="360"/>
      <c r="AC11" s="325"/>
    </row>
    <row r="12" spans="1:29" ht="14.25" customHeight="1">
      <c r="A12" s="361"/>
      <c r="B12" s="362"/>
      <c r="C12" s="1066" t="s">
        <v>216</v>
      </c>
      <c r="D12" s="1067"/>
      <c r="E12" s="363">
        <v>1396</v>
      </c>
      <c r="F12" s="197"/>
      <c r="G12" s="363">
        <v>1407</v>
      </c>
      <c r="H12" s="197"/>
      <c r="I12" s="363">
        <v>2013</v>
      </c>
      <c r="J12" s="364" t="s">
        <v>391</v>
      </c>
      <c r="K12" s="363">
        <v>1566</v>
      </c>
      <c r="L12" s="365"/>
      <c r="M12" s="363">
        <v>1674</v>
      </c>
      <c r="N12" s="365"/>
      <c r="O12" s="363">
        <v>1726</v>
      </c>
      <c r="P12" s="365"/>
      <c r="Q12" s="363">
        <v>1788</v>
      </c>
      <c r="R12" s="365"/>
      <c r="S12" s="363">
        <v>1966</v>
      </c>
      <c r="T12" s="365"/>
      <c r="U12" s="363">
        <v>2045</v>
      </c>
      <c r="V12" s="365"/>
      <c r="W12" s="366">
        <v>1385</v>
      </c>
      <c r="X12" s="366"/>
      <c r="Y12" s="367">
        <v>367</v>
      </c>
      <c r="Z12" s="366"/>
      <c r="AA12" s="363">
        <v>1427</v>
      </c>
      <c r="AB12" s="368"/>
      <c r="AC12" s="325"/>
    </row>
    <row r="13" spans="1:29" s="164" customFormat="1">
      <c r="A13" s="369" t="s">
        <v>448</v>
      </c>
      <c r="C13" s="370" t="s">
        <v>447</v>
      </c>
      <c r="D13" s="370"/>
      <c r="E13" s="370"/>
      <c r="F13" s="370"/>
      <c r="G13" s="370"/>
      <c r="H13" s="370"/>
      <c r="O13" s="65"/>
      <c r="P13" s="370"/>
      <c r="Q13" s="371"/>
      <c r="R13" s="370"/>
      <c r="S13" s="8"/>
      <c r="U13" s="8"/>
      <c r="W13" s="8"/>
    </row>
    <row r="14" spans="1:29" s="164" customFormat="1">
      <c r="A14" s="369" t="s">
        <v>449</v>
      </c>
      <c r="C14" s="370" t="s">
        <v>461</v>
      </c>
      <c r="D14" s="370"/>
      <c r="E14" s="370"/>
      <c r="F14" s="370"/>
      <c r="G14" s="370"/>
      <c r="H14" s="370"/>
      <c r="O14" s="65"/>
      <c r="P14" s="370"/>
      <c r="Q14" s="370"/>
      <c r="R14" s="370"/>
      <c r="W14" s="8"/>
    </row>
    <row r="15" spans="1:29">
      <c r="A15" s="164"/>
      <c r="B15" s="372"/>
      <c r="C15" s="370" t="s">
        <v>446</v>
      </c>
      <c r="D15" s="370"/>
      <c r="E15" s="370"/>
      <c r="F15" s="370"/>
      <c r="G15" s="318"/>
      <c r="H15" s="318"/>
      <c r="I15" s="373"/>
      <c r="J15" s="318"/>
      <c r="K15" s="373"/>
      <c r="L15" s="318"/>
      <c r="M15" s="373"/>
      <c r="N15" s="318"/>
      <c r="P15" s="318"/>
      <c r="Q15" s="373"/>
      <c r="R15" s="318"/>
      <c r="S15" s="7"/>
      <c r="U15" s="7"/>
    </row>
    <row r="16" spans="1:29" ht="5.25" customHeight="1">
      <c r="C16" s="318"/>
      <c r="D16" s="318"/>
      <c r="E16" s="318"/>
      <c r="F16" s="318"/>
      <c r="G16" s="318"/>
      <c r="H16" s="318"/>
      <c r="I16" s="373"/>
      <c r="J16" s="318"/>
      <c r="K16" s="373"/>
      <c r="L16" s="318"/>
      <c r="M16" s="373"/>
      <c r="N16" s="318"/>
      <c r="O16" s="373"/>
      <c r="P16" s="318"/>
      <c r="Q16" s="373"/>
      <c r="R16" s="318"/>
      <c r="S16" s="7"/>
      <c r="U16" s="7"/>
    </row>
    <row r="17" spans="1:27">
      <c r="A17" s="167" t="s">
        <v>402</v>
      </c>
      <c r="B17" s="167"/>
      <c r="C17" s="317"/>
      <c r="D17" s="317"/>
      <c r="E17" s="317"/>
      <c r="F17" s="317"/>
      <c r="G17" s="317"/>
      <c r="H17" s="317"/>
      <c r="I17" s="374"/>
      <c r="J17" s="318"/>
      <c r="K17" s="373"/>
      <c r="L17" s="318"/>
      <c r="M17" s="373"/>
      <c r="N17" s="318"/>
      <c r="O17" s="373"/>
      <c r="P17" s="318"/>
      <c r="Q17" s="373"/>
      <c r="R17" s="318"/>
      <c r="S17" s="7"/>
      <c r="U17" s="7"/>
    </row>
    <row r="18" spans="1:27" ht="14.25" thickBot="1">
      <c r="A18" s="167" t="s">
        <v>267</v>
      </c>
      <c r="B18" s="167"/>
      <c r="C18" s="182"/>
      <c r="D18" s="182"/>
      <c r="I18" s="7"/>
      <c r="K18" s="7"/>
      <c r="M18" s="7"/>
      <c r="Q18" s="7"/>
      <c r="S18" s="7"/>
      <c r="U18" s="7"/>
      <c r="Y18" s="127" t="s">
        <v>152</v>
      </c>
    </row>
    <row r="19" spans="1:27" ht="14.25" customHeight="1" thickBot="1">
      <c r="A19" s="1053" t="s">
        <v>52</v>
      </c>
      <c r="B19" s="1054"/>
      <c r="C19" s="1055" t="s">
        <v>146</v>
      </c>
      <c r="D19" s="1052"/>
      <c r="E19" s="1050" t="s">
        <v>331</v>
      </c>
      <c r="F19" s="1051"/>
      <c r="G19" s="1050" t="s">
        <v>358</v>
      </c>
      <c r="H19" s="1051"/>
      <c r="I19" s="1050" t="s">
        <v>2</v>
      </c>
      <c r="J19" s="1051"/>
      <c r="K19" s="1050" t="s">
        <v>129</v>
      </c>
      <c r="L19" s="1051"/>
      <c r="M19" s="1050" t="s">
        <v>351</v>
      </c>
      <c r="N19" s="1051"/>
      <c r="O19" s="1050" t="s">
        <v>22</v>
      </c>
      <c r="P19" s="1051"/>
      <c r="Q19" s="1050" t="s">
        <v>338</v>
      </c>
      <c r="R19" s="1051"/>
      <c r="S19" s="1050" t="s">
        <v>198</v>
      </c>
      <c r="T19" s="1051"/>
      <c r="U19" s="1052" t="s">
        <v>89</v>
      </c>
      <c r="V19" s="1051"/>
      <c r="W19" s="1052" t="s">
        <v>40</v>
      </c>
      <c r="X19" s="1051"/>
      <c r="Y19" s="1048" t="s">
        <v>292</v>
      </c>
      <c r="Z19" s="1049"/>
    </row>
    <row r="20" spans="1:27" ht="14.25" customHeight="1">
      <c r="A20" s="730" t="s">
        <v>322</v>
      </c>
      <c r="B20" s="731" t="s">
        <v>471</v>
      </c>
      <c r="C20" s="732">
        <v>2073</v>
      </c>
      <c r="D20" s="733"/>
      <c r="E20" s="734">
        <v>1606</v>
      </c>
      <c r="F20" s="735"/>
      <c r="G20" s="734">
        <v>1810</v>
      </c>
      <c r="H20" s="735"/>
      <c r="I20" s="734">
        <v>2528</v>
      </c>
      <c r="J20" s="735"/>
      <c r="K20" s="734">
        <v>2077</v>
      </c>
      <c r="L20" s="735"/>
      <c r="M20" s="734">
        <v>3000</v>
      </c>
      <c r="N20" s="735"/>
      <c r="O20" s="734">
        <v>2775</v>
      </c>
      <c r="P20" s="735"/>
      <c r="Q20" s="734">
        <v>3863</v>
      </c>
      <c r="R20" s="735"/>
      <c r="S20" s="734">
        <v>3390</v>
      </c>
      <c r="T20" s="735"/>
      <c r="U20" s="733">
        <v>2569</v>
      </c>
      <c r="V20" s="736"/>
      <c r="W20" s="733" t="s">
        <v>502</v>
      </c>
      <c r="X20" s="735"/>
      <c r="Y20" s="733">
        <v>25691</v>
      </c>
      <c r="Z20" s="737"/>
    </row>
    <row r="21" spans="1:27" ht="14.25" customHeight="1">
      <c r="A21" s="375"/>
      <c r="B21" s="376" t="s">
        <v>472</v>
      </c>
      <c r="C21" s="377">
        <v>1855</v>
      </c>
      <c r="D21" s="343"/>
      <c r="E21" s="339">
        <v>1375</v>
      </c>
      <c r="F21" s="341"/>
      <c r="G21" s="339">
        <v>1596</v>
      </c>
      <c r="H21" s="341"/>
      <c r="I21" s="339">
        <v>2019</v>
      </c>
      <c r="J21" s="341"/>
      <c r="K21" s="339">
        <v>1345</v>
      </c>
      <c r="L21" s="341"/>
      <c r="M21" s="339">
        <v>3042</v>
      </c>
      <c r="N21" s="341"/>
      <c r="O21" s="339">
        <v>2407</v>
      </c>
      <c r="P21" s="341"/>
      <c r="Q21" s="339">
        <v>3214</v>
      </c>
      <c r="R21" s="341"/>
      <c r="S21" s="339">
        <v>3037</v>
      </c>
      <c r="T21" s="341"/>
      <c r="U21" s="343">
        <v>2286</v>
      </c>
      <c r="V21" s="378"/>
      <c r="W21" s="343" t="s">
        <v>505</v>
      </c>
      <c r="X21" s="341"/>
      <c r="Y21" s="343">
        <v>22176</v>
      </c>
      <c r="Z21" s="360"/>
    </row>
    <row r="22" spans="1:27" ht="14.25" customHeight="1">
      <c r="A22" s="375"/>
      <c r="B22" s="376" t="s">
        <v>86</v>
      </c>
      <c r="C22" s="377">
        <v>1688</v>
      </c>
      <c r="D22" s="343"/>
      <c r="E22" s="339">
        <v>1248</v>
      </c>
      <c r="F22" s="341"/>
      <c r="G22" s="339">
        <v>1399</v>
      </c>
      <c r="H22" s="341"/>
      <c r="I22" s="339">
        <v>1722</v>
      </c>
      <c r="J22" s="341"/>
      <c r="K22" s="339">
        <v>1200</v>
      </c>
      <c r="L22" s="341"/>
      <c r="M22" s="339">
        <v>2785</v>
      </c>
      <c r="N22" s="341"/>
      <c r="O22" s="339">
        <v>2189</v>
      </c>
      <c r="P22" s="341"/>
      <c r="Q22" s="339">
        <v>2847</v>
      </c>
      <c r="R22" s="341"/>
      <c r="S22" s="339">
        <v>2691</v>
      </c>
      <c r="T22" s="341"/>
      <c r="U22" s="343">
        <v>2115</v>
      </c>
      <c r="V22" s="378"/>
      <c r="W22" s="343">
        <v>4064</v>
      </c>
      <c r="X22" s="341"/>
      <c r="Y22" s="343">
        <f t="shared" ref="Y22:Y30" si="0">SUM(C22:W22)</f>
        <v>23948</v>
      </c>
      <c r="Z22" s="360"/>
    </row>
    <row r="23" spans="1:27" ht="14.25" customHeight="1">
      <c r="A23" s="375"/>
      <c r="B23" s="376" t="s">
        <v>323</v>
      </c>
      <c r="C23" s="377">
        <v>1486</v>
      </c>
      <c r="D23" s="343"/>
      <c r="E23" s="339">
        <v>1088</v>
      </c>
      <c r="F23" s="341"/>
      <c r="G23" s="339">
        <v>1235</v>
      </c>
      <c r="H23" s="341"/>
      <c r="I23" s="339">
        <v>1420</v>
      </c>
      <c r="J23" s="341"/>
      <c r="K23" s="339">
        <v>1105</v>
      </c>
      <c r="L23" s="341"/>
      <c r="M23" s="339">
        <v>2548</v>
      </c>
      <c r="N23" s="341"/>
      <c r="O23" s="339">
        <v>1984</v>
      </c>
      <c r="P23" s="341"/>
      <c r="Q23" s="339">
        <v>2749</v>
      </c>
      <c r="R23" s="341"/>
      <c r="S23" s="339">
        <v>2437</v>
      </c>
      <c r="T23" s="341"/>
      <c r="U23" s="343">
        <v>1958</v>
      </c>
      <c r="V23" s="378"/>
      <c r="W23" s="343">
        <v>3704</v>
      </c>
      <c r="X23" s="341"/>
      <c r="Y23" s="343">
        <f t="shared" si="0"/>
        <v>21714</v>
      </c>
      <c r="Z23" s="360"/>
    </row>
    <row r="24" spans="1:27" ht="14.25" customHeight="1">
      <c r="A24" s="375"/>
      <c r="B24" s="376" t="s">
        <v>361</v>
      </c>
      <c r="C24" s="377">
        <v>1425</v>
      </c>
      <c r="D24" s="343"/>
      <c r="E24" s="339">
        <v>1039</v>
      </c>
      <c r="F24" s="341"/>
      <c r="G24" s="339">
        <v>1162</v>
      </c>
      <c r="H24" s="341"/>
      <c r="I24" s="339">
        <v>1234</v>
      </c>
      <c r="J24" s="341"/>
      <c r="K24" s="339">
        <v>1084</v>
      </c>
      <c r="L24" s="341"/>
      <c r="M24" s="339">
        <v>2400</v>
      </c>
      <c r="N24" s="341"/>
      <c r="O24" s="339">
        <v>1935</v>
      </c>
      <c r="P24" s="341"/>
      <c r="Q24" s="339">
        <v>2640</v>
      </c>
      <c r="R24" s="341"/>
      <c r="S24" s="339">
        <v>2297</v>
      </c>
      <c r="T24" s="341"/>
      <c r="U24" s="343">
        <v>1821</v>
      </c>
      <c r="V24" s="378"/>
      <c r="W24" s="339">
        <v>3566</v>
      </c>
      <c r="X24" s="341"/>
      <c r="Y24" s="343">
        <f t="shared" si="0"/>
        <v>20603</v>
      </c>
      <c r="Z24" s="360"/>
    </row>
    <row r="25" spans="1:27" ht="14.25" customHeight="1">
      <c r="A25" s="375"/>
      <c r="B25" s="376" t="s">
        <v>212</v>
      </c>
      <c r="C25" s="377">
        <v>1418</v>
      </c>
      <c r="D25" s="343"/>
      <c r="E25" s="339">
        <v>917</v>
      </c>
      <c r="F25" s="341"/>
      <c r="G25" s="339">
        <v>1064</v>
      </c>
      <c r="H25" s="341"/>
      <c r="I25" s="339">
        <v>1018</v>
      </c>
      <c r="J25" s="341"/>
      <c r="K25" s="339">
        <v>1116</v>
      </c>
      <c r="L25" s="341"/>
      <c r="M25" s="339">
        <v>2382</v>
      </c>
      <c r="N25" s="341"/>
      <c r="O25" s="339">
        <v>1884</v>
      </c>
      <c r="P25" s="341"/>
      <c r="Q25" s="339">
        <v>2631</v>
      </c>
      <c r="R25" s="341"/>
      <c r="S25" s="339">
        <v>2229</v>
      </c>
      <c r="T25" s="341"/>
      <c r="U25" s="343">
        <v>1817</v>
      </c>
      <c r="V25" s="378"/>
      <c r="W25" s="343">
        <v>3515</v>
      </c>
      <c r="X25" s="341"/>
      <c r="Y25" s="343">
        <f t="shared" si="0"/>
        <v>19991</v>
      </c>
      <c r="Z25" s="360"/>
    </row>
    <row r="26" spans="1:27" ht="14.25" customHeight="1">
      <c r="A26" s="375" t="s">
        <v>33</v>
      </c>
      <c r="B26" s="376" t="s">
        <v>141</v>
      </c>
      <c r="C26" s="377">
        <v>1215</v>
      </c>
      <c r="D26" s="343"/>
      <c r="E26" s="339">
        <v>818</v>
      </c>
      <c r="F26" s="341"/>
      <c r="G26" s="339">
        <v>940</v>
      </c>
      <c r="H26" s="341"/>
      <c r="I26" s="339">
        <v>829</v>
      </c>
      <c r="J26" s="341"/>
      <c r="K26" s="339">
        <v>1058</v>
      </c>
      <c r="L26" s="341"/>
      <c r="M26" s="339">
        <v>2226</v>
      </c>
      <c r="N26" s="341"/>
      <c r="O26" s="339">
        <v>1785</v>
      </c>
      <c r="P26" s="341"/>
      <c r="Q26" s="339">
        <v>2485</v>
      </c>
      <c r="R26" s="341"/>
      <c r="S26" s="339">
        <v>2061</v>
      </c>
      <c r="T26" s="341"/>
      <c r="U26" s="343">
        <v>1670</v>
      </c>
      <c r="V26" s="378"/>
      <c r="W26" s="343">
        <v>3258</v>
      </c>
      <c r="X26" s="341"/>
      <c r="Y26" s="343">
        <f t="shared" si="0"/>
        <v>18345</v>
      </c>
      <c r="Z26" s="360"/>
    </row>
    <row r="27" spans="1:27" ht="14.25" customHeight="1">
      <c r="A27" s="120"/>
      <c r="B27" s="376" t="s">
        <v>69</v>
      </c>
      <c r="C27" s="377">
        <v>1072</v>
      </c>
      <c r="D27" s="343"/>
      <c r="E27" s="339">
        <v>705</v>
      </c>
      <c r="F27" s="341"/>
      <c r="G27" s="339">
        <v>873</v>
      </c>
      <c r="H27" s="341"/>
      <c r="I27" s="339">
        <v>668</v>
      </c>
      <c r="J27" s="341"/>
      <c r="K27" s="339">
        <v>1000</v>
      </c>
      <c r="L27" s="341"/>
      <c r="M27" s="339">
        <v>2016</v>
      </c>
      <c r="N27" s="341"/>
      <c r="O27" s="339">
        <v>1640</v>
      </c>
      <c r="P27" s="341"/>
      <c r="Q27" s="339">
        <v>2254</v>
      </c>
      <c r="R27" s="341"/>
      <c r="S27" s="339">
        <v>1930</v>
      </c>
      <c r="T27" s="341"/>
      <c r="U27" s="343">
        <v>1487</v>
      </c>
      <c r="V27" s="378"/>
      <c r="W27" s="343">
        <v>2979</v>
      </c>
      <c r="X27" s="341"/>
      <c r="Y27" s="343">
        <f t="shared" si="0"/>
        <v>16624</v>
      </c>
      <c r="Z27" s="360"/>
    </row>
    <row r="28" spans="1:27" ht="14.25" customHeight="1">
      <c r="A28" s="120"/>
      <c r="B28" s="376" t="s">
        <v>92</v>
      </c>
      <c r="C28" s="377">
        <v>922</v>
      </c>
      <c r="D28" s="343"/>
      <c r="E28" s="339">
        <v>581</v>
      </c>
      <c r="F28" s="341"/>
      <c r="G28" s="339">
        <v>784</v>
      </c>
      <c r="H28" s="341"/>
      <c r="I28" s="339">
        <v>610</v>
      </c>
      <c r="J28" s="341"/>
      <c r="K28" s="339">
        <v>907</v>
      </c>
      <c r="L28" s="341"/>
      <c r="M28" s="339">
        <v>1878</v>
      </c>
      <c r="N28" s="341"/>
      <c r="O28" s="339">
        <v>1487</v>
      </c>
      <c r="P28" s="341"/>
      <c r="Q28" s="339">
        <v>2097</v>
      </c>
      <c r="R28" s="341"/>
      <c r="S28" s="339">
        <v>1743</v>
      </c>
      <c r="T28" s="341"/>
      <c r="U28" s="343">
        <v>1334</v>
      </c>
      <c r="V28" s="378"/>
      <c r="W28" s="343">
        <v>2678</v>
      </c>
      <c r="X28" s="341"/>
      <c r="Y28" s="343">
        <f t="shared" si="0"/>
        <v>15021</v>
      </c>
      <c r="Z28" s="360"/>
    </row>
    <row r="29" spans="1:27" ht="14.25" customHeight="1">
      <c r="A29" s="120"/>
      <c r="B29" s="376" t="s">
        <v>215</v>
      </c>
      <c r="C29" s="377">
        <v>501</v>
      </c>
      <c r="D29" s="343"/>
      <c r="E29" s="339">
        <v>196</v>
      </c>
      <c r="F29" s="341"/>
      <c r="G29" s="339">
        <v>336</v>
      </c>
      <c r="H29" s="341"/>
      <c r="I29" s="339">
        <v>176</v>
      </c>
      <c r="J29" s="341"/>
      <c r="K29" s="339">
        <v>562</v>
      </c>
      <c r="L29" s="341"/>
      <c r="M29" s="339">
        <v>1274</v>
      </c>
      <c r="N29" s="341"/>
      <c r="O29" s="339">
        <v>1079</v>
      </c>
      <c r="P29" s="341"/>
      <c r="Q29" s="339">
        <v>1460</v>
      </c>
      <c r="R29" s="341"/>
      <c r="S29" s="339">
        <v>1152</v>
      </c>
      <c r="T29" s="341"/>
      <c r="U29" s="343">
        <v>1048</v>
      </c>
      <c r="V29" s="378"/>
      <c r="W29" s="339">
        <v>2148</v>
      </c>
      <c r="X29" s="341"/>
      <c r="Y29" s="343">
        <f t="shared" si="0"/>
        <v>9932</v>
      </c>
      <c r="Z29" s="360"/>
      <c r="AA29" s="7"/>
    </row>
    <row r="30" spans="1:27" ht="14.25" customHeight="1" thickBot="1">
      <c r="A30" s="379"/>
      <c r="B30" s="380" t="s">
        <v>11</v>
      </c>
      <c r="C30" s="381">
        <v>371</v>
      </c>
      <c r="D30" s="366"/>
      <c r="E30" s="363">
        <v>138</v>
      </c>
      <c r="F30" s="365"/>
      <c r="G30" s="363">
        <v>274</v>
      </c>
      <c r="H30" s="365"/>
      <c r="I30" s="363">
        <v>155</v>
      </c>
      <c r="J30" s="365"/>
      <c r="K30" s="363">
        <v>344</v>
      </c>
      <c r="L30" s="365"/>
      <c r="M30" s="363">
        <v>973</v>
      </c>
      <c r="N30" s="365"/>
      <c r="O30" s="363">
        <v>916</v>
      </c>
      <c r="P30" s="365"/>
      <c r="Q30" s="363">
        <v>1159</v>
      </c>
      <c r="R30" s="365"/>
      <c r="S30" s="363">
        <v>920</v>
      </c>
      <c r="T30" s="365"/>
      <c r="U30" s="366">
        <v>807</v>
      </c>
      <c r="V30" s="382"/>
      <c r="W30" s="366">
        <v>1648</v>
      </c>
      <c r="X30" s="365"/>
      <c r="Y30" s="343">
        <f t="shared" si="0"/>
        <v>7705</v>
      </c>
      <c r="Z30" s="383"/>
      <c r="AA30" s="7"/>
    </row>
    <row r="31" spans="1:27" ht="14.25" hidden="1" customHeight="1">
      <c r="A31" s="384" t="s">
        <v>25</v>
      </c>
      <c r="B31" s="384"/>
      <c r="C31" s="385">
        <v>232</v>
      </c>
      <c r="D31" s="385"/>
      <c r="E31" s="385">
        <v>92</v>
      </c>
      <c r="F31" s="386"/>
      <c r="G31" s="385">
        <v>159</v>
      </c>
      <c r="H31" s="386"/>
      <c r="I31" s="385">
        <v>89</v>
      </c>
      <c r="J31" s="386"/>
      <c r="K31" s="385">
        <v>288</v>
      </c>
      <c r="L31" s="385"/>
      <c r="M31" s="385">
        <v>614</v>
      </c>
      <c r="N31" s="385"/>
      <c r="O31" s="385">
        <v>532</v>
      </c>
      <c r="P31" s="385"/>
      <c r="Q31" s="385">
        <v>700</v>
      </c>
      <c r="R31" s="385"/>
      <c r="S31" s="385">
        <v>546</v>
      </c>
      <c r="T31" s="385"/>
      <c r="U31" s="385">
        <v>498</v>
      </c>
      <c r="V31" s="7"/>
      <c r="W31" s="385">
        <f>SUM(C31:V31)</f>
        <v>3750</v>
      </c>
      <c r="X31" s="385"/>
      <c r="Y31" s="385">
        <v>1066</v>
      </c>
      <c r="Z31" s="385"/>
      <c r="AA31" s="7"/>
    </row>
    <row r="32" spans="1:27" ht="18" hidden="1" customHeight="1">
      <c r="A32" s="384" t="s">
        <v>91</v>
      </c>
      <c r="B32" s="384"/>
      <c r="C32" s="385">
        <v>269</v>
      </c>
      <c r="D32" s="385"/>
      <c r="E32" s="385">
        <v>104</v>
      </c>
      <c r="F32" s="386"/>
      <c r="G32" s="385">
        <v>177</v>
      </c>
      <c r="H32" s="386"/>
      <c r="I32" s="385">
        <v>87</v>
      </c>
      <c r="J32" s="386"/>
      <c r="K32" s="385">
        <v>274</v>
      </c>
      <c r="L32" s="385"/>
      <c r="M32" s="385">
        <v>660</v>
      </c>
      <c r="N32" s="385"/>
      <c r="O32" s="385">
        <v>547</v>
      </c>
      <c r="P32" s="385"/>
      <c r="Q32" s="385">
        <v>760</v>
      </c>
      <c r="R32" s="385"/>
      <c r="S32" s="385">
        <v>606</v>
      </c>
      <c r="T32" s="385"/>
      <c r="U32" s="385">
        <v>550</v>
      </c>
      <c r="V32" s="7"/>
      <c r="W32" s="385">
        <f>SUM(C32:V32)</f>
        <v>4034</v>
      </c>
      <c r="X32" s="385"/>
      <c r="Y32" s="385">
        <v>1082</v>
      </c>
      <c r="Z32" s="385"/>
      <c r="AA32" s="7"/>
    </row>
    <row r="33" spans="1:28" ht="3.75" customHeight="1">
      <c r="C33" s="7"/>
      <c r="E33" s="7"/>
      <c r="G33" s="7"/>
      <c r="I33" s="7"/>
      <c r="K33" s="7"/>
      <c r="O33" s="7"/>
      <c r="Q33" s="7"/>
      <c r="S33" s="7"/>
      <c r="U33" s="7"/>
      <c r="Y33" s="387"/>
      <c r="Z33" s="388"/>
      <c r="AA33" s="7"/>
    </row>
    <row r="34" spans="1:28" ht="14.25" thickBot="1">
      <c r="A34" s="167" t="s">
        <v>147</v>
      </c>
      <c r="B34" s="167"/>
      <c r="C34" s="389"/>
      <c r="E34" s="7"/>
      <c r="G34" s="7"/>
      <c r="I34" s="7"/>
      <c r="K34" s="7"/>
      <c r="O34" s="7"/>
      <c r="Q34" s="7"/>
      <c r="S34" s="7"/>
      <c r="U34" s="7"/>
      <c r="Y34" s="127" t="s">
        <v>152</v>
      </c>
      <c r="AA34" s="7"/>
    </row>
    <row r="35" spans="1:28" ht="14.25" thickBot="1">
      <c r="A35" s="1053" t="s">
        <v>52</v>
      </c>
      <c r="B35" s="1054"/>
      <c r="C35" s="1055" t="s">
        <v>146</v>
      </c>
      <c r="D35" s="1052"/>
      <c r="E35" s="1050" t="s">
        <v>331</v>
      </c>
      <c r="F35" s="1051"/>
      <c r="G35" s="1050" t="s">
        <v>358</v>
      </c>
      <c r="H35" s="1051"/>
      <c r="I35" s="1050" t="s">
        <v>2</v>
      </c>
      <c r="J35" s="1051"/>
      <c r="K35" s="1050" t="s">
        <v>129</v>
      </c>
      <c r="L35" s="1051"/>
      <c r="M35" s="1050" t="s">
        <v>351</v>
      </c>
      <c r="N35" s="1051"/>
      <c r="O35" s="1050" t="s">
        <v>22</v>
      </c>
      <c r="P35" s="1051"/>
      <c r="Q35" s="1050" t="s">
        <v>338</v>
      </c>
      <c r="R35" s="1051"/>
      <c r="S35" s="1050" t="s">
        <v>198</v>
      </c>
      <c r="T35" s="1051"/>
      <c r="U35" s="1052" t="s">
        <v>89</v>
      </c>
      <c r="V35" s="1051"/>
      <c r="W35" s="1052" t="s">
        <v>40</v>
      </c>
      <c r="X35" s="1051"/>
      <c r="Y35" s="1048" t="s">
        <v>292</v>
      </c>
      <c r="Z35" s="1049"/>
      <c r="AA35" s="7"/>
    </row>
    <row r="36" spans="1:28" ht="14.25" hidden="1" customHeight="1">
      <c r="A36" s="126" t="s">
        <v>107</v>
      </c>
      <c r="B36" s="126"/>
      <c r="C36" s="390">
        <v>718</v>
      </c>
      <c r="D36" s="391"/>
      <c r="E36" s="392">
        <v>559</v>
      </c>
      <c r="F36" s="393"/>
      <c r="G36" s="392">
        <v>647</v>
      </c>
      <c r="H36" s="393"/>
      <c r="I36" s="392">
        <v>740</v>
      </c>
      <c r="J36" s="393"/>
      <c r="K36" s="392">
        <v>678</v>
      </c>
      <c r="L36" s="393"/>
      <c r="M36" s="392">
        <v>1361</v>
      </c>
      <c r="N36" s="393"/>
      <c r="O36" s="392">
        <v>1203</v>
      </c>
      <c r="P36" s="393"/>
      <c r="Q36" s="392">
        <v>1544</v>
      </c>
      <c r="R36" s="393"/>
      <c r="S36" s="392">
        <v>1163</v>
      </c>
      <c r="T36" s="393"/>
      <c r="U36" s="391">
        <v>1049</v>
      </c>
      <c r="V36" s="394"/>
      <c r="W36" s="391">
        <v>9662</v>
      </c>
      <c r="X36" s="395"/>
      <c r="Y36" s="391" t="e">
        <f>SUM(#REF!)</f>
        <v>#REF!</v>
      </c>
      <c r="Z36" s="396"/>
      <c r="AA36" s="7"/>
    </row>
    <row r="37" spans="1:28" ht="14.25" customHeight="1">
      <c r="A37" s="730" t="s">
        <v>322</v>
      </c>
      <c r="B37" s="731" t="s">
        <v>471</v>
      </c>
      <c r="C37" s="732">
        <v>992</v>
      </c>
      <c r="D37" s="733"/>
      <c r="E37" s="734">
        <v>677</v>
      </c>
      <c r="F37" s="735"/>
      <c r="G37" s="734">
        <v>740</v>
      </c>
      <c r="H37" s="735"/>
      <c r="I37" s="734">
        <v>959</v>
      </c>
      <c r="J37" s="735"/>
      <c r="K37" s="734">
        <v>826</v>
      </c>
      <c r="L37" s="735"/>
      <c r="M37" s="734">
        <v>1618</v>
      </c>
      <c r="N37" s="735"/>
      <c r="O37" s="734">
        <v>1429</v>
      </c>
      <c r="P37" s="735"/>
      <c r="Q37" s="734">
        <v>1832</v>
      </c>
      <c r="R37" s="735"/>
      <c r="S37" s="734">
        <v>1513</v>
      </c>
      <c r="T37" s="735"/>
      <c r="U37" s="733">
        <v>1206</v>
      </c>
      <c r="V37" s="736"/>
      <c r="W37" s="733" t="s">
        <v>503</v>
      </c>
      <c r="X37" s="735"/>
      <c r="Y37" s="343">
        <v>11792</v>
      </c>
      <c r="Z37" s="737"/>
      <c r="AA37" s="7"/>
    </row>
    <row r="38" spans="1:28" ht="14.25" customHeight="1">
      <c r="A38" s="375"/>
      <c r="B38" s="376" t="s">
        <v>472</v>
      </c>
      <c r="C38" s="377">
        <v>718</v>
      </c>
      <c r="D38" s="343"/>
      <c r="E38" s="339">
        <v>559</v>
      </c>
      <c r="F38" s="341"/>
      <c r="G38" s="339">
        <v>647</v>
      </c>
      <c r="H38" s="341"/>
      <c r="I38" s="339">
        <v>740</v>
      </c>
      <c r="J38" s="341"/>
      <c r="K38" s="339">
        <v>678</v>
      </c>
      <c r="L38" s="341"/>
      <c r="M38" s="339">
        <v>1361</v>
      </c>
      <c r="N38" s="341"/>
      <c r="O38" s="339">
        <v>1203</v>
      </c>
      <c r="P38" s="341"/>
      <c r="Q38" s="339">
        <v>1544</v>
      </c>
      <c r="R38" s="341"/>
      <c r="S38" s="339">
        <v>1163</v>
      </c>
      <c r="T38" s="341"/>
      <c r="U38" s="343">
        <v>1049</v>
      </c>
      <c r="V38" s="378"/>
      <c r="W38" s="343" t="s">
        <v>504</v>
      </c>
      <c r="X38" s="341"/>
      <c r="Y38" s="343">
        <v>9662</v>
      </c>
      <c r="Z38" s="360"/>
      <c r="AA38" s="7"/>
    </row>
    <row r="39" spans="1:28" ht="14.25" customHeight="1">
      <c r="A39" s="375"/>
      <c r="B39" s="376" t="s">
        <v>86</v>
      </c>
      <c r="C39" s="377">
        <v>666</v>
      </c>
      <c r="D39" s="343"/>
      <c r="E39" s="339">
        <v>466</v>
      </c>
      <c r="F39" s="341"/>
      <c r="G39" s="339">
        <v>582</v>
      </c>
      <c r="H39" s="341"/>
      <c r="I39" s="339">
        <v>629</v>
      </c>
      <c r="J39" s="341"/>
      <c r="K39" s="339">
        <v>576</v>
      </c>
      <c r="L39" s="341"/>
      <c r="M39" s="339">
        <v>1235</v>
      </c>
      <c r="N39" s="341"/>
      <c r="O39" s="339">
        <v>1050</v>
      </c>
      <c r="P39" s="341"/>
      <c r="Q39" s="339">
        <v>1273</v>
      </c>
      <c r="R39" s="341"/>
      <c r="S39" s="339">
        <v>947</v>
      </c>
      <c r="T39" s="341"/>
      <c r="U39" s="343">
        <v>904</v>
      </c>
      <c r="V39" s="378"/>
      <c r="W39" s="343">
        <v>1884</v>
      </c>
      <c r="X39" s="341"/>
      <c r="Y39" s="343">
        <f t="shared" ref="Y39:Y46" si="1">SUM(C39:W39)</f>
        <v>10212</v>
      </c>
      <c r="Z39" s="360"/>
      <c r="AA39" s="7"/>
    </row>
    <row r="40" spans="1:28" ht="14.25" customHeight="1">
      <c r="A40" s="375"/>
      <c r="B40" s="376" t="s">
        <v>323</v>
      </c>
      <c r="C40" s="377">
        <v>454</v>
      </c>
      <c r="D40" s="343"/>
      <c r="E40" s="339">
        <v>340</v>
      </c>
      <c r="F40" s="341"/>
      <c r="G40" s="339">
        <v>443</v>
      </c>
      <c r="H40" s="341"/>
      <c r="I40" s="339">
        <v>439</v>
      </c>
      <c r="J40" s="341"/>
      <c r="K40" s="339">
        <v>522</v>
      </c>
      <c r="L40" s="341"/>
      <c r="M40" s="339">
        <v>1071</v>
      </c>
      <c r="N40" s="341"/>
      <c r="O40" s="339">
        <v>865</v>
      </c>
      <c r="P40" s="341"/>
      <c r="Q40" s="339">
        <v>1105</v>
      </c>
      <c r="R40" s="341"/>
      <c r="S40" s="339">
        <v>773</v>
      </c>
      <c r="T40" s="341"/>
      <c r="U40" s="343">
        <v>785</v>
      </c>
      <c r="V40" s="378"/>
      <c r="W40" s="343">
        <v>1398</v>
      </c>
      <c r="X40" s="341"/>
      <c r="Y40" s="343">
        <f t="shared" si="1"/>
        <v>8195</v>
      </c>
      <c r="Z40" s="360"/>
      <c r="AA40" s="7"/>
    </row>
    <row r="41" spans="1:28" ht="14.25" customHeight="1">
      <c r="A41" s="375"/>
      <c r="B41" s="376" t="s">
        <v>361</v>
      </c>
      <c r="C41" s="377">
        <v>406</v>
      </c>
      <c r="D41" s="343"/>
      <c r="E41" s="339">
        <v>296</v>
      </c>
      <c r="F41" s="341"/>
      <c r="G41" s="339">
        <v>368</v>
      </c>
      <c r="H41" s="341"/>
      <c r="I41" s="339">
        <v>340</v>
      </c>
      <c r="J41" s="341"/>
      <c r="K41" s="339">
        <v>433</v>
      </c>
      <c r="L41" s="341"/>
      <c r="M41" s="339">
        <v>942</v>
      </c>
      <c r="N41" s="341"/>
      <c r="O41" s="339">
        <v>776</v>
      </c>
      <c r="P41" s="341"/>
      <c r="Q41" s="339">
        <v>1046</v>
      </c>
      <c r="R41" s="341"/>
      <c r="S41" s="339">
        <v>659</v>
      </c>
      <c r="T41" s="341"/>
      <c r="U41" s="343">
        <v>663</v>
      </c>
      <c r="V41" s="378"/>
      <c r="W41" s="343">
        <v>1276</v>
      </c>
      <c r="X41" s="341"/>
      <c r="Y41" s="343">
        <f t="shared" si="1"/>
        <v>7205</v>
      </c>
      <c r="Z41" s="360"/>
      <c r="AA41" s="397"/>
    </row>
    <row r="42" spans="1:28" ht="14.25" customHeight="1">
      <c r="A42" s="375"/>
      <c r="B42" s="376" t="s">
        <v>212</v>
      </c>
      <c r="C42" s="377">
        <v>429</v>
      </c>
      <c r="D42" s="343"/>
      <c r="E42" s="339">
        <v>323</v>
      </c>
      <c r="F42" s="341"/>
      <c r="G42" s="339">
        <v>349</v>
      </c>
      <c r="H42" s="341"/>
      <c r="I42" s="339">
        <v>298</v>
      </c>
      <c r="J42" s="341"/>
      <c r="K42" s="339">
        <v>383</v>
      </c>
      <c r="L42" s="341"/>
      <c r="M42" s="339">
        <v>834</v>
      </c>
      <c r="N42" s="341"/>
      <c r="O42" s="339">
        <v>784</v>
      </c>
      <c r="P42" s="341"/>
      <c r="Q42" s="339">
        <v>976</v>
      </c>
      <c r="R42" s="341"/>
      <c r="S42" s="339">
        <v>635</v>
      </c>
      <c r="T42" s="341"/>
      <c r="U42" s="343">
        <v>661</v>
      </c>
      <c r="V42" s="378"/>
      <c r="W42" s="343">
        <v>1199</v>
      </c>
      <c r="X42" s="341"/>
      <c r="Y42" s="343">
        <f t="shared" si="1"/>
        <v>6871</v>
      </c>
      <c r="Z42" s="360"/>
      <c r="AA42" s="7"/>
    </row>
    <row r="43" spans="1:28" ht="14.25" customHeight="1">
      <c r="A43" s="375" t="s">
        <v>33</v>
      </c>
      <c r="B43" s="376" t="s">
        <v>141</v>
      </c>
      <c r="C43" s="377">
        <v>407</v>
      </c>
      <c r="D43" s="343"/>
      <c r="E43" s="339">
        <v>252</v>
      </c>
      <c r="F43" s="341"/>
      <c r="G43" s="339">
        <v>318</v>
      </c>
      <c r="H43" s="341"/>
      <c r="I43" s="339">
        <v>259</v>
      </c>
      <c r="J43" s="341"/>
      <c r="K43" s="339">
        <v>391</v>
      </c>
      <c r="L43" s="341"/>
      <c r="M43" s="339">
        <v>836</v>
      </c>
      <c r="N43" s="341"/>
      <c r="O43" s="339">
        <v>682</v>
      </c>
      <c r="P43" s="341"/>
      <c r="Q43" s="339">
        <v>900</v>
      </c>
      <c r="R43" s="341"/>
      <c r="S43" s="339">
        <v>637</v>
      </c>
      <c r="T43" s="341"/>
      <c r="U43" s="343">
        <v>627</v>
      </c>
      <c r="V43" s="378"/>
      <c r="W43" s="343">
        <v>1119</v>
      </c>
      <c r="X43" s="341"/>
      <c r="Y43" s="343">
        <f t="shared" si="1"/>
        <v>6428</v>
      </c>
      <c r="Z43" s="360"/>
      <c r="AA43" s="7"/>
    </row>
    <row r="44" spans="1:28" ht="14.25" customHeight="1">
      <c r="A44" s="375"/>
      <c r="B44" s="376" t="s">
        <v>69</v>
      </c>
      <c r="C44" s="377">
        <v>334</v>
      </c>
      <c r="D44" s="343"/>
      <c r="E44" s="339">
        <v>236</v>
      </c>
      <c r="F44" s="341"/>
      <c r="G44" s="339">
        <v>271</v>
      </c>
      <c r="H44" s="341"/>
      <c r="I44" s="339">
        <v>190</v>
      </c>
      <c r="J44" s="341"/>
      <c r="K44" s="339">
        <v>323</v>
      </c>
      <c r="L44" s="341"/>
      <c r="M44" s="339">
        <v>732</v>
      </c>
      <c r="N44" s="341"/>
      <c r="O44" s="339">
        <v>647</v>
      </c>
      <c r="P44" s="341"/>
      <c r="Q44" s="339">
        <v>804</v>
      </c>
      <c r="R44" s="341"/>
      <c r="S44" s="339">
        <v>577</v>
      </c>
      <c r="T44" s="341"/>
      <c r="U44" s="343">
        <v>502</v>
      </c>
      <c r="V44" s="378"/>
      <c r="W44" s="343">
        <v>956</v>
      </c>
      <c r="X44" s="341"/>
      <c r="Y44" s="343">
        <f t="shared" si="1"/>
        <v>5572</v>
      </c>
      <c r="Z44" s="360"/>
      <c r="AA44" s="7"/>
    </row>
    <row r="45" spans="1:28" ht="14.25" customHeight="1">
      <c r="A45" s="120"/>
      <c r="B45" s="376" t="s">
        <v>92</v>
      </c>
      <c r="C45" s="377">
        <v>258</v>
      </c>
      <c r="D45" s="342" t="s">
        <v>391</v>
      </c>
      <c r="E45" s="339">
        <v>88</v>
      </c>
      <c r="F45" s="342" t="s">
        <v>391</v>
      </c>
      <c r="G45" s="339">
        <v>140</v>
      </c>
      <c r="H45" s="342" t="s">
        <v>391</v>
      </c>
      <c r="I45" s="339">
        <v>86</v>
      </c>
      <c r="J45" s="342" t="s">
        <v>391</v>
      </c>
      <c r="K45" s="339">
        <v>284</v>
      </c>
      <c r="L45" s="342" t="s">
        <v>391</v>
      </c>
      <c r="M45" s="339">
        <v>616</v>
      </c>
      <c r="N45" s="342" t="s">
        <v>391</v>
      </c>
      <c r="O45" s="339">
        <v>544</v>
      </c>
      <c r="P45" s="342" t="s">
        <v>391</v>
      </c>
      <c r="Q45" s="339">
        <v>664</v>
      </c>
      <c r="R45" s="342" t="s">
        <v>391</v>
      </c>
      <c r="S45" s="339">
        <v>463</v>
      </c>
      <c r="T45" s="342" t="s">
        <v>391</v>
      </c>
      <c r="U45" s="343">
        <v>422</v>
      </c>
      <c r="V45" s="342" t="s">
        <v>391</v>
      </c>
      <c r="W45" s="343">
        <v>856</v>
      </c>
      <c r="X45" s="342" t="s">
        <v>391</v>
      </c>
      <c r="Y45" s="343">
        <f t="shared" si="1"/>
        <v>4421</v>
      </c>
      <c r="Z45" s="346" t="s">
        <v>391</v>
      </c>
      <c r="AA45" s="7"/>
    </row>
    <row r="46" spans="1:28" ht="14.25" customHeight="1">
      <c r="A46" s="120"/>
      <c r="B46" s="376" t="s">
        <v>215</v>
      </c>
      <c r="C46" s="377">
        <v>182</v>
      </c>
      <c r="D46" s="342" t="s">
        <v>391</v>
      </c>
      <c r="E46" s="339">
        <v>70</v>
      </c>
      <c r="F46" s="342" t="s">
        <v>391</v>
      </c>
      <c r="G46" s="339">
        <v>132</v>
      </c>
      <c r="H46" s="342" t="s">
        <v>391</v>
      </c>
      <c r="I46" s="339">
        <v>64</v>
      </c>
      <c r="J46" s="342" t="s">
        <v>391</v>
      </c>
      <c r="K46" s="339">
        <v>219</v>
      </c>
      <c r="L46" s="342" t="s">
        <v>391</v>
      </c>
      <c r="M46" s="339">
        <v>529</v>
      </c>
      <c r="N46" s="342" t="s">
        <v>391</v>
      </c>
      <c r="O46" s="339">
        <v>455</v>
      </c>
      <c r="P46" s="342" t="s">
        <v>391</v>
      </c>
      <c r="Q46" s="339">
        <v>566</v>
      </c>
      <c r="R46" s="342" t="s">
        <v>391</v>
      </c>
      <c r="S46" s="339">
        <v>420</v>
      </c>
      <c r="T46" s="342" t="s">
        <v>391</v>
      </c>
      <c r="U46" s="343">
        <v>383</v>
      </c>
      <c r="V46" s="342" t="s">
        <v>391</v>
      </c>
      <c r="W46" s="339">
        <v>784</v>
      </c>
      <c r="X46" s="342" t="s">
        <v>391</v>
      </c>
      <c r="Y46" s="343">
        <f t="shared" si="1"/>
        <v>3804</v>
      </c>
      <c r="Z46" s="346" t="s">
        <v>391</v>
      </c>
      <c r="AA46" s="7"/>
      <c r="AB46" s="64"/>
    </row>
    <row r="47" spans="1:28" ht="14.25" customHeight="1" thickBot="1">
      <c r="A47" s="379"/>
      <c r="B47" s="380" t="s">
        <v>11</v>
      </c>
      <c r="C47" s="381">
        <v>141</v>
      </c>
      <c r="D47" s="398"/>
      <c r="E47" s="363">
        <v>50</v>
      </c>
      <c r="F47" s="399"/>
      <c r="G47" s="363">
        <v>97</v>
      </c>
      <c r="H47" s="399"/>
      <c r="I47" s="363">
        <v>68</v>
      </c>
      <c r="J47" s="399"/>
      <c r="K47" s="363">
        <v>154</v>
      </c>
      <c r="L47" s="399"/>
      <c r="M47" s="363">
        <v>424</v>
      </c>
      <c r="N47" s="399"/>
      <c r="O47" s="363">
        <v>408</v>
      </c>
      <c r="P47" s="399"/>
      <c r="Q47" s="366">
        <v>472</v>
      </c>
      <c r="R47" s="398"/>
      <c r="S47" s="363">
        <v>343</v>
      </c>
      <c r="T47" s="399"/>
      <c r="U47" s="366">
        <v>307</v>
      </c>
      <c r="V47" s="399"/>
      <c r="W47" s="366">
        <v>652</v>
      </c>
      <c r="X47" s="399" t="s">
        <v>391</v>
      </c>
      <c r="Y47" s="363">
        <v>3116</v>
      </c>
      <c r="Z47" s="400" t="s">
        <v>391</v>
      </c>
      <c r="AA47" s="7"/>
    </row>
    <row r="48" spans="1:28">
      <c r="A48" s="369" t="s">
        <v>428</v>
      </c>
      <c r="B48" s="164" t="s">
        <v>450</v>
      </c>
      <c r="I48" s="164"/>
      <c r="J48" s="164"/>
      <c r="K48" s="164"/>
      <c r="L48" s="164"/>
      <c r="M48" s="164"/>
      <c r="N48" s="164"/>
      <c r="Q48" s="164"/>
      <c r="R48" s="164"/>
      <c r="S48" s="164"/>
      <c r="T48" s="164"/>
      <c r="U48" s="164"/>
      <c r="W48" s="65"/>
    </row>
    <row r="49" spans="1:21" ht="3.75" customHeight="1">
      <c r="A49" s="369"/>
      <c r="B49" s="164"/>
      <c r="I49" s="164"/>
      <c r="J49" s="164"/>
      <c r="K49" s="164"/>
      <c r="L49" s="164"/>
      <c r="M49" s="164"/>
      <c r="N49" s="164"/>
      <c r="Q49" s="164"/>
      <c r="R49" s="164"/>
      <c r="S49" s="164"/>
      <c r="T49" s="164"/>
      <c r="U49" s="164"/>
    </row>
    <row r="50" spans="1:21">
      <c r="A50" s="369" t="s">
        <v>424</v>
      </c>
      <c r="B50" s="164" t="s">
        <v>451</v>
      </c>
      <c r="K50" s="401"/>
      <c r="L50" s="401"/>
      <c r="M50" s="401"/>
      <c r="N50" s="401"/>
      <c r="O50" s="401"/>
    </row>
    <row r="51" spans="1:21">
      <c r="A51" s="369"/>
      <c r="B51" s="164" t="s">
        <v>452</v>
      </c>
      <c r="K51" s="401"/>
      <c r="L51" s="401"/>
      <c r="M51" s="401"/>
      <c r="N51" s="401"/>
      <c r="O51" s="401"/>
    </row>
    <row r="52" spans="1:21" ht="16.5" customHeight="1">
      <c r="A52" s="164"/>
      <c r="B52" s="164"/>
    </row>
    <row r="53" spans="1:21" s="166" customFormat="1" ht="16.5" customHeight="1">
      <c r="A53" s="164"/>
      <c r="B53" s="164"/>
    </row>
    <row r="54" spans="1:21">
      <c r="A54" s="164"/>
      <c r="B54" s="164"/>
      <c r="O54" s="402"/>
    </row>
  </sheetData>
  <mergeCells count="49">
    <mergeCell ref="Q2:R3"/>
    <mergeCell ref="A2:D3"/>
    <mergeCell ref="I2:J3"/>
    <mergeCell ref="K2:L3"/>
    <mergeCell ref="M2:N3"/>
    <mergeCell ref="O2:P3"/>
    <mergeCell ref="E2:F3"/>
    <mergeCell ref="G2:H3"/>
    <mergeCell ref="S2:T3"/>
    <mergeCell ref="U2:V3"/>
    <mergeCell ref="W2:Z2"/>
    <mergeCell ref="AA2:AB3"/>
    <mergeCell ref="W3:X3"/>
    <mergeCell ref="Y3:Z3"/>
    <mergeCell ref="E19:F19"/>
    <mergeCell ref="A4:D4"/>
    <mergeCell ref="A5:D5"/>
    <mergeCell ref="C6:D6"/>
    <mergeCell ref="C7:D7"/>
    <mergeCell ref="C8:D8"/>
    <mergeCell ref="A9:D9"/>
    <mergeCell ref="C10:D10"/>
    <mergeCell ref="C11:D11"/>
    <mergeCell ref="C12:D12"/>
    <mergeCell ref="A19:B19"/>
    <mergeCell ref="C19:D19"/>
    <mergeCell ref="S19:T19"/>
    <mergeCell ref="U19:V19"/>
    <mergeCell ref="W19:X19"/>
    <mergeCell ref="Y19:Z19"/>
    <mergeCell ref="A35:B35"/>
    <mergeCell ref="C35:D35"/>
    <mergeCell ref="E35:F35"/>
    <mergeCell ref="G35:H35"/>
    <mergeCell ref="I35:J35"/>
    <mergeCell ref="K35:L35"/>
    <mergeCell ref="G19:H19"/>
    <mergeCell ref="I19:J19"/>
    <mergeCell ref="K19:L19"/>
    <mergeCell ref="M19:N19"/>
    <mergeCell ref="O19:P19"/>
    <mergeCell ref="Q19:R19"/>
    <mergeCell ref="Y35:Z35"/>
    <mergeCell ref="M35:N35"/>
    <mergeCell ref="O35:P35"/>
    <mergeCell ref="Q35:R35"/>
    <mergeCell ref="S35:T35"/>
    <mergeCell ref="U35:V35"/>
    <mergeCell ref="W35:X35"/>
  </mergeCells>
  <phoneticPr fontId="36"/>
  <pageMargins left="0.98425196850393704" right="0.78740157480314965" top="0.39370078740157483" bottom="0.39370078740157483" header="0.51181102362204722" footer="0.19685039370078741"/>
  <pageSetup paperSize="9" scale="89" firstPageNumber="0" orientation="landscape" r:id="rId1"/>
  <headerFooter alignWithMargins="0">
    <oddFooter>&amp;R&amp;"ＭＳ Ｐ明朝,標準"&amp;10－１７－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view="pageBreakPreview" zoomScaleNormal="100" zoomScaleSheetLayoutView="100" workbookViewId="0">
      <pane xSplit="3" ySplit="3" topLeftCell="D4" activePane="bottomRight" state="frozen"/>
      <selection activeCell="E11" sqref="E11"/>
      <selection pane="topRight" activeCell="E11" sqref="E11"/>
      <selection pane="bottomLeft" activeCell="E11" sqref="E11"/>
      <selection pane="bottomRight" activeCell="P12" sqref="P12"/>
    </sheetView>
  </sheetViews>
  <sheetFormatPr defaultRowHeight="13.5"/>
  <cols>
    <col min="1" max="1" width="3.625" style="65" customWidth="1"/>
    <col min="2" max="2" width="15.5" style="65" customWidth="1"/>
    <col min="3" max="3" width="10.625" style="65" hidden="1" customWidth="1"/>
    <col min="4" max="5" width="8.125" style="65" bestFit="1" customWidth="1"/>
    <col min="6" max="12" width="8.25" style="65" bestFit="1" customWidth="1"/>
    <col min="13" max="13" width="2.125" style="65" customWidth="1"/>
    <col min="14" max="14" width="8.25" style="65" bestFit="1" customWidth="1"/>
    <col min="15" max="15" width="2.125" style="65" customWidth="1"/>
    <col min="16" max="16" width="7.625" style="65" customWidth="1"/>
    <col min="17" max="17" width="2.125" style="65" customWidth="1"/>
    <col min="18" max="18" width="7.125" style="315" customWidth="1"/>
    <col min="19" max="19" width="2.125" style="65" customWidth="1"/>
    <col min="20" max="16384" width="9" style="65"/>
  </cols>
  <sheetData>
    <row r="1" spans="1:20" ht="16.5" customHeight="1" thickBot="1">
      <c r="A1" s="167" t="s">
        <v>114</v>
      </c>
      <c r="B1" s="167"/>
      <c r="C1" s="167"/>
      <c r="D1" s="167"/>
      <c r="E1" s="167"/>
      <c r="F1" s="167"/>
      <c r="G1" s="167"/>
      <c r="N1" s="195"/>
      <c r="O1" s="195"/>
      <c r="P1" s="195"/>
      <c r="Q1" s="127"/>
      <c r="R1" s="195"/>
      <c r="S1" s="127" t="s">
        <v>465</v>
      </c>
      <c r="T1" s="195"/>
    </row>
    <row r="2" spans="1:20" ht="13.7" customHeight="1">
      <c r="A2" s="1095" t="s">
        <v>376</v>
      </c>
      <c r="B2" s="1096"/>
      <c r="C2" s="196" t="s">
        <v>107</v>
      </c>
      <c r="D2" s="1099" t="s">
        <v>189</v>
      </c>
      <c r="E2" s="1099" t="s">
        <v>492</v>
      </c>
      <c r="F2" s="1099" t="s">
        <v>85</v>
      </c>
      <c r="G2" s="1099" t="s">
        <v>127</v>
      </c>
      <c r="H2" s="1099" t="s">
        <v>233</v>
      </c>
      <c r="I2" s="1099" t="s">
        <v>195</v>
      </c>
      <c r="J2" s="1079" t="s">
        <v>329</v>
      </c>
      <c r="K2" s="1079" t="s">
        <v>345</v>
      </c>
      <c r="L2" s="1068" t="s">
        <v>185</v>
      </c>
      <c r="M2" s="948"/>
      <c r="N2" s="1090" t="s">
        <v>347</v>
      </c>
      <c r="O2" s="1091"/>
      <c r="P2" s="1091"/>
      <c r="Q2" s="1092"/>
      <c r="R2" s="1068" t="s">
        <v>340</v>
      </c>
      <c r="S2" s="1071"/>
    </row>
    <row r="3" spans="1:20" ht="12" customHeight="1" thickBot="1">
      <c r="A3" s="1097"/>
      <c r="B3" s="1098"/>
      <c r="C3" s="197"/>
      <c r="D3" s="1100"/>
      <c r="E3" s="1100"/>
      <c r="F3" s="1100"/>
      <c r="G3" s="1100"/>
      <c r="H3" s="1100"/>
      <c r="I3" s="1100"/>
      <c r="J3" s="1081"/>
      <c r="K3" s="1081"/>
      <c r="L3" s="1069"/>
      <c r="M3" s="952"/>
      <c r="N3" s="1093" t="s">
        <v>284</v>
      </c>
      <c r="O3" s="1073"/>
      <c r="P3" s="1094" t="s">
        <v>180</v>
      </c>
      <c r="Q3" s="1075"/>
      <c r="R3" s="1069"/>
      <c r="S3" s="1072"/>
    </row>
    <row r="4" spans="1:20" ht="13.7" customHeight="1">
      <c r="A4" s="1084" t="s">
        <v>298</v>
      </c>
      <c r="B4" s="1085"/>
      <c r="C4" s="198"/>
      <c r="D4" s="202"/>
      <c r="E4" s="199"/>
      <c r="F4" s="199"/>
      <c r="G4" s="199"/>
      <c r="H4" s="200"/>
      <c r="I4" s="199"/>
      <c r="J4" s="200"/>
      <c r="K4" s="199"/>
      <c r="L4" s="201"/>
      <c r="M4" s="202"/>
      <c r="N4" s="203"/>
      <c r="O4" s="203"/>
      <c r="P4" s="204"/>
      <c r="Q4" s="203"/>
      <c r="R4" s="205"/>
      <c r="S4" s="206"/>
    </row>
    <row r="5" spans="1:20" ht="13.7" customHeight="1">
      <c r="A5" s="207"/>
      <c r="B5" s="208" t="s">
        <v>286</v>
      </c>
      <c r="C5" s="209">
        <v>4445</v>
      </c>
      <c r="D5" s="209">
        <v>4738</v>
      </c>
      <c r="E5" s="210">
        <v>4445</v>
      </c>
      <c r="F5" s="210">
        <v>4332</v>
      </c>
      <c r="G5" s="210">
        <v>4096</v>
      </c>
      <c r="H5" s="211">
        <v>3873</v>
      </c>
      <c r="I5" s="210">
        <v>3691</v>
      </c>
      <c r="J5" s="211">
        <v>3363</v>
      </c>
      <c r="K5" s="210">
        <v>3095</v>
      </c>
      <c r="L5" s="98">
        <v>2869</v>
      </c>
      <c r="M5" s="209"/>
      <c r="N5" s="211">
        <v>2645</v>
      </c>
      <c r="O5" s="211"/>
      <c r="P5" s="212">
        <v>584</v>
      </c>
      <c r="Q5" s="211"/>
      <c r="R5" s="98">
        <v>2872</v>
      </c>
      <c r="S5" s="213"/>
    </row>
    <row r="6" spans="1:20" ht="13.7" customHeight="1">
      <c r="A6" s="207"/>
      <c r="B6" s="214" t="s">
        <v>310</v>
      </c>
      <c r="C6" s="215">
        <v>1052</v>
      </c>
      <c r="D6" s="215">
        <v>1575</v>
      </c>
      <c r="E6" s="216">
        <v>1052</v>
      </c>
      <c r="F6" s="216">
        <v>657</v>
      </c>
      <c r="G6" s="216">
        <v>505</v>
      </c>
      <c r="H6" s="217">
        <v>537</v>
      </c>
      <c r="I6" s="216">
        <v>575</v>
      </c>
      <c r="J6" s="217">
        <v>590</v>
      </c>
      <c r="K6" s="216">
        <v>489</v>
      </c>
      <c r="L6" s="99">
        <v>377</v>
      </c>
      <c r="M6" s="218" t="s">
        <v>390</v>
      </c>
      <c r="N6" s="217">
        <v>384</v>
      </c>
      <c r="O6" s="219" t="s">
        <v>390</v>
      </c>
      <c r="P6" s="220">
        <v>73</v>
      </c>
      <c r="Q6" s="219" t="s">
        <v>390</v>
      </c>
      <c r="R6" s="125">
        <v>447</v>
      </c>
      <c r="S6" s="221" t="s">
        <v>391</v>
      </c>
    </row>
    <row r="7" spans="1:20" ht="13.7" customHeight="1">
      <c r="A7" s="207"/>
      <c r="B7" s="214" t="s">
        <v>197</v>
      </c>
      <c r="C7" s="215">
        <v>3393</v>
      </c>
      <c r="D7" s="215">
        <v>3163</v>
      </c>
      <c r="E7" s="216">
        <v>3393</v>
      </c>
      <c r="F7" s="216">
        <v>3675</v>
      </c>
      <c r="G7" s="216">
        <v>3591</v>
      </c>
      <c r="H7" s="217">
        <v>3336</v>
      </c>
      <c r="I7" s="216">
        <v>3116</v>
      </c>
      <c r="J7" s="217">
        <v>2773</v>
      </c>
      <c r="K7" s="216">
        <v>2606</v>
      </c>
      <c r="L7" s="99">
        <v>1836</v>
      </c>
      <c r="M7" s="218" t="s">
        <v>390</v>
      </c>
      <c r="N7" s="217">
        <v>1459</v>
      </c>
      <c r="O7" s="219" t="s">
        <v>390</v>
      </c>
      <c r="P7" s="220">
        <v>430</v>
      </c>
      <c r="Q7" s="219" t="s">
        <v>390</v>
      </c>
      <c r="R7" s="125">
        <v>1483</v>
      </c>
      <c r="S7" s="221" t="s">
        <v>391</v>
      </c>
    </row>
    <row r="8" spans="1:20" ht="13.7" customHeight="1">
      <c r="A8" s="207"/>
      <c r="B8" s="222" t="s">
        <v>497</v>
      </c>
      <c r="C8" s="215">
        <v>1742</v>
      </c>
      <c r="D8" s="215">
        <v>1837</v>
      </c>
      <c r="E8" s="216">
        <v>1742</v>
      </c>
      <c r="F8" s="216">
        <v>1509</v>
      </c>
      <c r="G8" s="216">
        <v>1162</v>
      </c>
      <c r="H8" s="217">
        <v>895</v>
      </c>
      <c r="I8" s="216">
        <v>772</v>
      </c>
      <c r="J8" s="217">
        <v>467</v>
      </c>
      <c r="K8" s="216">
        <v>511</v>
      </c>
      <c r="L8" s="99">
        <v>348</v>
      </c>
      <c r="M8" s="218" t="s">
        <v>390</v>
      </c>
      <c r="N8" s="217">
        <v>251</v>
      </c>
      <c r="O8" s="219" t="s">
        <v>390</v>
      </c>
      <c r="P8" s="220">
        <v>90</v>
      </c>
      <c r="Q8" s="219" t="s">
        <v>390</v>
      </c>
      <c r="R8" s="125">
        <v>228</v>
      </c>
      <c r="S8" s="221" t="s">
        <v>391</v>
      </c>
    </row>
    <row r="9" spans="1:20" ht="13.7" customHeight="1">
      <c r="A9" s="207"/>
      <c r="B9" s="223" t="s">
        <v>498</v>
      </c>
      <c r="C9" s="224">
        <v>1651</v>
      </c>
      <c r="D9" s="224">
        <v>1326</v>
      </c>
      <c r="E9" s="225">
        <v>1651</v>
      </c>
      <c r="F9" s="225">
        <v>2166</v>
      </c>
      <c r="G9" s="225">
        <v>2429</v>
      </c>
      <c r="H9" s="226">
        <v>2441</v>
      </c>
      <c r="I9" s="225">
        <v>2344</v>
      </c>
      <c r="J9" s="226">
        <v>2306</v>
      </c>
      <c r="K9" s="225">
        <v>2095</v>
      </c>
      <c r="L9" s="100">
        <v>1488</v>
      </c>
      <c r="M9" s="227" t="s">
        <v>390</v>
      </c>
      <c r="N9" s="226">
        <v>1208</v>
      </c>
      <c r="O9" s="228" t="s">
        <v>390</v>
      </c>
      <c r="P9" s="229">
        <v>340</v>
      </c>
      <c r="Q9" s="228" t="s">
        <v>390</v>
      </c>
      <c r="R9" s="230">
        <v>1255</v>
      </c>
      <c r="S9" s="231" t="s">
        <v>390</v>
      </c>
    </row>
    <row r="10" spans="1:20" ht="13.7" customHeight="1">
      <c r="A10" s="1025" t="s">
        <v>514</v>
      </c>
      <c r="B10" s="1086"/>
      <c r="C10" s="232"/>
      <c r="D10" s="236"/>
      <c r="E10" s="233"/>
      <c r="F10" s="233"/>
      <c r="G10" s="233"/>
      <c r="H10" s="234"/>
      <c r="I10" s="233"/>
      <c r="J10" s="234"/>
      <c r="K10" s="233"/>
      <c r="L10" s="235"/>
      <c r="M10" s="236"/>
      <c r="N10" s="234"/>
      <c r="O10" s="234"/>
      <c r="P10" s="237"/>
      <c r="Q10" s="234"/>
      <c r="R10" s="235"/>
      <c r="S10" s="238"/>
    </row>
    <row r="11" spans="1:20" ht="13.7" customHeight="1">
      <c r="A11" s="239"/>
      <c r="B11" s="240" t="s">
        <v>103</v>
      </c>
      <c r="C11" s="241">
        <v>100</v>
      </c>
      <c r="D11" s="241">
        <v>100</v>
      </c>
      <c r="E11" s="242">
        <v>100</v>
      </c>
      <c r="F11" s="242">
        <v>100</v>
      </c>
      <c r="G11" s="242">
        <v>100</v>
      </c>
      <c r="H11" s="243">
        <v>100</v>
      </c>
      <c r="I11" s="242">
        <v>100</v>
      </c>
      <c r="J11" s="243">
        <v>100</v>
      </c>
      <c r="K11" s="242">
        <v>100</v>
      </c>
      <c r="L11" s="102">
        <v>100</v>
      </c>
      <c r="M11" s="244" t="s">
        <v>390</v>
      </c>
      <c r="N11" s="243">
        <v>100</v>
      </c>
      <c r="O11" s="245" t="s">
        <v>390</v>
      </c>
      <c r="P11" s="246">
        <v>100</v>
      </c>
      <c r="Q11" s="245" t="s">
        <v>390</v>
      </c>
      <c r="R11" s="102">
        <v>100</v>
      </c>
      <c r="S11" s="247" t="s">
        <v>390</v>
      </c>
    </row>
    <row r="12" spans="1:20" ht="13.7" customHeight="1">
      <c r="A12" s="207"/>
      <c r="B12" s="214" t="s">
        <v>310</v>
      </c>
      <c r="C12" s="248">
        <v>23.7</v>
      </c>
      <c r="D12" s="248">
        <v>33.200000000000003</v>
      </c>
      <c r="E12" s="249">
        <v>23.7</v>
      </c>
      <c r="F12" s="249">
        <v>15.2</v>
      </c>
      <c r="G12" s="249">
        <v>12.3</v>
      </c>
      <c r="H12" s="250">
        <v>13.9</v>
      </c>
      <c r="I12" s="249">
        <v>15.6</v>
      </c>
      <c r="J12" s="250">
        <v>17.5</v>
      </c>
      <c r="K12" s="249">
        <v>15.8</v>
      </c>
      <c r="L12" s="103">
        <v>17</v>
      </c>
      <c r="M12" s="218" t="s">
        <v>390</v>
      </c>
      <c r="N12" s="250">
        <v>20.8</v>
      </c>
      <c r="O12" s="219" t="s">
        <v>390</v>
      </c>
      <c r="P12" s="251">
        <v>14.5</v>
      </c>
      <c r="Q12" s="219" t="s">
        <v>390</v>
      </c>
      <c r="R12" s="252">
        <v>23.2</v>
      </c>
      <c r="S12" s="221" t="s">
        <v>390</v>
      </c>
    </row>
    <row r="13" spans="1:20" ht="13.7" customHeight="1">
      <c r="A13" s="207"/>
      <c r="B13" s="214" t="s">
        <v>197</v>
      </c>
      <c r="C13" s="248">
        <v>76.3</v>
      </c>
      <c r="D13" s="248">
        <v>66.8</v>
      </c>
      <c r="E13" s="249">
        <v>76.3</v>
      </c>
      <c r="F13" s="249">
        <v>84.8</v>
      </c>
      <c r="G13" s="249">
        <v>87.7</v>
      </c>
      <c r="H13" s="250">
        <v>86.1</v>
      </c>
      <c r="I13" s="249">
        <v>84.4</v>
      </c>
      <c r="J13" s="250">
        <v>82.5</v>
      </c>
      <c r="K13" s="249">
        <v>84.2</v>
      </c>
      <c r="L13" s="103">
        <v>83</v>
      </c>
      <c r="M13" s="218" t="s">
        <v>390</v>
      </c>
      <c r="N13" s="250">
        <v>79.2</v>
      </c>
      <c r="O13" s="219" t="s">
        <v>390</v>
      </c>
      <c r="P13" s="251">
        <v>85.5</v>
      </c>
      <c r="Q13" s="219" t="s">
        <v>390</v>
      </c>
      <c r="R13" s="252">
        <v>76.8</v>
      </c>
      <c r="S13" s="221" t="s">
        <v>390</v>
      </c>
    </row>
    <row r="14" spans="1:20" ht="13.7" customHeight="1">
      <c r="A14" s="207"/>
      <c r="B14" s="214" t="s">
        <v>515</v>
      </c>
      <c r="C14" s="248">
        <v>39.200000000000003</v>
      </c>
      <c r="D14" s="248">
        <v>38.799999999999997</v>
      </c>
      <c r="E14" s="249">
        <v>39.200000000000003</v>
      </c>
      <c r="F14" s="249">
        <v>34.799999999999997</v>
      </c>
      <c r="G14" s="249">
        <v>28.4</v>
      </c>
      <c r="H14" s="250">
        <v>23.1</v>
      </c>
      <c r="I14" s="249">
        <v>20.9</v>
      </c>
      <c r="J14" s="250">
        <v>13.9</v>
      </c>
      <c r="K14" s="249">
        <v>16.5</v>
      </c>
      <c r="L14" s="103">
        <v>15.7</v>
      </c>
      <c r="M14" s="218" t="s">
        <v>390</v>
      </c>
      <c r="N14" s="250">
        <v>13.6</v>
      </c>
      <c r="O14" s="219" t="s">
        <v>390</v>
      </c>
      <c r="P14" s="251">
        <v>17.899999999999999</v>
      </c>
      <c r="Q14" s="219" t="s">
        <v>390</v>
      </c>
      <c r="R14" s="253">
        <v>11.8</v>
      </c>
      <c r="S14" s="221" t="s">
        <v>390</v>
      </c>
    </row>
    <row r="15" spans="1:20" ht="13.7" customHeight="1">
      <c r="A15" s="207"/>
      <c r="B15" s="254" t="s">
        <v>516</v>
      </c>
      <c r="C15" s="255">
        <v>37.1</v>
      </c>
      <c r="D15" s="255" t="s">
        <v>499</v>
      </c>
      <c r="E15" s="256">
        <v>37.1</v>
      </c>
      <c r="F15" s="256">
        <v>50</v>
      </c>
      <c r="G15" s="256">
        <v>59.3</v>
      </c>
      <c r="H15" s="257">
        <v>63</v>
      </c>
      <c r="I15" s="256">
        <v>63.5</v>
      </c>
      <c r="J15" s="257">
        <v>68.599999999999994</v>
      </c>
      <c r="K15" s="256">
        <v>67.7</v>
      </c>
      <c r="L15" s="104">
        <v>67.2</v>
      </c>
      <c r="M15" s="227" t="s">
        <v>390</v>
      </c>
      <c r="N15" s="257">
        <v>65.599999999999994</v>
      </c>
      <c r="O15" s="228" t="s">
        <v>390</v>
      </c>
      <c r="P15" s="258">
        <v>67.599999999999994</v>
      </c>
      <c r="Q15" s="228" t="s">
        <v>390</v>
      </c>
      <c r="R15" s="259" t="s">
        <v>1</v>
      </c>
      <c r="S15" s="231" t="s">
        <v>390</v>
      </c>
    </row>
    <row r="16" spans="1:20" ht="13.7" customHeight="1">
      <c r="A16" s="1025" t="s">
        <v>298</v>
      </c>
      <c r="B16" s="1086"/>
      <c r="C16" s="232"/>
      <c r="D16" s="236"/>
      <c r="E16" s="233"/>
      <c r="F16" s="233"/>
      <c r="G16" s="233"/>
      <c r="H16" s="234"/>
      <c r="I16" s="233"/>
      <c r="J16" s="234"/>
      <c r="K16" s="233"/>
      <c r="L16" s="235"/>
      <c r="M16" s="236"/>
      <c r="N16" s="234"/>
      <c r="O16" s="234"/>
      <c r="P16" s="237"/>
      <c r="Q16" s="234"/>
      <c r="R16" s="235"/>
      <c r="S16" s="238"/>
    </row>
    <row r="17" spans="1:19" ht="13.7" customHeight="1">
      <c r="A17" s="207"/>
      <c r="B17" s="260" t="s">
        <v>384</v>
      </c>
      <c r="C17" s="261">
        <v>3593.7</v>
      </c>
      <c r="D17" s="858">
        <v>3819.8</v>
      </c>
      <c r="E17" s="860">
        <v>3593.7</v>
      </c>
      <c r="F17" s="860">
        <v>3626</v>
      </c>
      <c r="G17" s="860">
        <v>3378.8</v>
      </c>
      <c r="H17" s="861">
        <v>3238.6</v>
      </c>
      <c r="I17" s="860">
        <v>3083.15</v>
      </c>
      <c r="J17" s="861">
        <v>3034.27</v>
      </c>
      <c r="K17" s="860">
        <v>2794.56</v>
      </c>
      <c r="L17" s="862">
        <v>2594.46</v>
      </c>
      <c r="M17" s="262"/>
      <c r="N17" s="861">
        <f>N18+N19+N20</f>
        <v>2124.4500000000003</v>
      </c>
      <c r="O17" s="861"/>
      <c r="P17" s="866">
        <f>P18+P19+P20</f>
        <v>687.05</v>
      </c>
      <c r="Q17" s="861"/>
      <c r="R17" s="867">
        <v>2787</v>
      </c>
      <c r="S17" s="213"/>
    </row>
    <row r="18" spans="1:19" ht="13.7" customHeight="1">
      <c r="A18" s="207"/>
      <c r="B18" s="214" t="s">
        <v>247</v>
      </c>
      <c r="C18" s="263">
        <v>2452.3000000000002</v>
      </c>
      <c r="D18" s="859">
        <v>2513.8000000000002</v>
      </c>
      <c r="E18" s="863">
        <v>2452.3000000000002</v>
      </c>
      <c r="F18" s="863">
        <v>2449</v>
      </c>
      <c r="G18" s="863">
        <v>2240.1999999999998</v>
      </c>
      <c r="H18" s="864">
        <v>2149.3000000000002</v>
      </c>
      <c r="I18" s="863">
        <v>2052.48</v>
      </c>
      <c r="J18" s="864">
        <v>2020.53</v>
      </c>
      <c r="K18" s="863">
        <v>1898.39</v>
      </c>
      <c r="L18" s="865">
        <v>1809.13</v>
      </c>
      <c r="M18" s="264"/>
      <c r="N18" s="864">
        <v>1484.43</v>
      </c>
      <c r="O18" s="864"/>
      <c r="P18" s="868">
        <v>552.5</v>
      </c>
      <c r="Q18" s="864"/>
      <c r="R18" s="869">
        <v>2067</v>
      </c>
      <c r="S18" s="265"/>
    </row>
    <row r="19" spans="1:19" ht="13.5" customHeight="1">
      <c r="A19" s="207"/>
      <c r="B19" s="214" t="s">
        <v>373</v>
      </c>
      <c r="C19" s="263">
        <v>688</v>
      </c>
      <c r="D19" s="263">
        <v>836.8</v>
      </c>
      <c r="E19" s="266">
        <v>688</v>
      </c>
      <c r="F19" s="266">
        <v>678.8</v>
      </c>
      <c r="G19" s="266">
        <v>697.8</v>
      </c>
      <c r="H19" s="267">
        <v>634.5</v>
      </c>
      <c r="I19" s="266">
        <v>577.53</v>
      </c>
      <c r="J19" s="267">
        <v>627.27</v>
      </c>
      <c r="K19" s="266">
        <v>560.6</v>
      </c>
      <c r="L19" s="268">
        <v>545.55999999999995</v>
      </c>
      <c r="M19" s="263"/>
      <c r="N19" s="267">
        <v>470.68</v>
      </c>
      <c r="O19" s="267"/>
      <c r="P19" s="269">
        <v>94.63</v>
      </c>
      <c r="Q19" s="267"/>
      <c r="R19" s="99">
        <v>566</v>
      </c>
      <c r="S19" s="265"/>
    </row>
    <row r="20" spans="1:19" ht="13.5" customHeight="1">
      <c r="A20" s="270"/>
      <c r="B20" s="271" t="s">
        <v>237</v>
      </c>
      <c r="C20" s="272">
        <v>453.4</v>
      </c>
      <c r="D20" s="272">
        <v>469.2</v>
      </c>
      <c r="E20" s="273">
        <v>453.4</v>
      </c>
      <c r="F20" s="273">
        <v>498.2</v>
      </c>
      <c r="G20" s="273">
        <v>440.8</v>
      </c>
      <c r="H20" s="274">
        <v>454.8</v>
      </c>
      <c r="I20" s="273">
        <v>453.14</v>
      </c>
      <c r="J20" s="274">
        <v>386.47</v>
      </c>
      <c r="K20" s="273">
        <v>335.57</v>
      </c>
      <c r="L20" s="275">
        <v>239.77</v>
      </c>
      <c r="M20" s="272"/>
      <c r="N20" s="274">
        <v>169.34</v>
      </c>
      <c r="O20" s="274"/>
      <c r="P20" s="276">
        <v>39.92</v>
      </c>
      <c r="Q20" s="274"/>
      <c r="R20" s="100">
        <v>153</v>
      </c>
      <c r="S20" s="277"/>
    </row>
    <row r="21" spans="1:19" ht="13.5" hidden="1" customHeight="1">
      <c r="A21" s="207" t="s">
        <v>223</v>
      </c>
      <c r="B21" s="278" t="s">
        <v>223</v>
      </c>
      <c r="C21" s="279">
        <v>269.8</v>
      </c>
      <c r="D21" s="724"/>
      <c r="E21" s="280"/>
      <c r="F21" s="280">
        <v>330.6</v>
      </c>
      <c r="G21" s="280">
        <v>393.3</v>
      </c>
      <c r="H21" s="281">
        <v>416.8</v>
      </c>
      <c r="I21" s="280">
        <v>421.87</v>
      </c>
      <c r="J21" s="281">
        <v>361.7</v>
      </c>
      <c r="K21" s="280">
        <v>279.54000000000002</v>
      </c>
      <c r="L21" s="282" t="s">
        <v>119</v>
      </c>
      <c r="M21" s="283"/>
      <c r="N21" s="284"/>
      <c r="O21" s="284"/>
      <c r="P21" s="285"/>
      <c r="Q21" s="284"/>
      <c r="R21" s="282"/>
      <c r="S21" s="238"/>
    </row>
    <row r="22" spans="1:19" ht="13.5" hidden="1" customHeight="1">
      <c r="A22" s="207" t="s">
        <v>82</v>
      </c>
      <c r="B22" s="278" t="s">
        <v>82</v>
      </c>
      <c r="C22" s="279">
        <v>174.2</v>
      </c>
      <c r="D22" s="724"/>
      <c r="E22" s="280"/>
      <c r="F22" s="280">
        <v>155.6</v>
      </c>
      <c r="G22" s="280">
        <v>38.5</v>
      </c>
      <c r="H22" s="281">
        <v>14.4</v>
      </c>
      <c r="I22" s="280">
        <v>8.1</v>
      </c>
      <c r="J22" s="281">
        <v>1.2</v>
      </c>
      <c r="K22" s="280">
        <v>3.5</v>
      </c>
      <c r="L22" s="282" t="s">
        <v>119</v>
      </c>
      <c r="M22" s="283"/>
      <c r="N22" s="284"/>
      <c r="O22" s="284"/>
      <c r="P22" s="285"/>
      <c r="Q22" s="284"/>
      <c r="R22" s="282"/>
      <c r="S22" s="238"/>
    </row>
    <row r="23" spans="1:19" ht="19.5" hidden="1" customHeight="1">
      <c r="A23" s="207" t="s">
        <v>209</v>
      </c>
      <c r="B23" s="278" t="s">
        <v>209</v>
      </c>
      <c r="C23" s="279">
        <v>2.5</v>
      </c>
      <c r="D23" s="724"/>
      <c r="E23" s="280"/>
      <c r="F23" s="280">
        <v>3.5</v>
      </c>
      <c r="G23" s="280">
        <v>3.2</v>
      </c>
      <c r="H23" s="281">
        <v>2.2000000000000002</v>
      </c>
      <c r="I23" s="280">
        <v>2.4</v>
      </c>
      <c r="J23" s="281">
        <v>0.84</v>
      </c>
      <c r="K23" s="280">
        <v>1.03</v>
      </c>
      <c r="L23" s="282" t="s">
        <v>119</v>
      </c>
      <c r="M23" s="283"/>
      <c r="N23" s="284"/>
      <c r="O23" s="284"/>
      <c r="P23" s="285"/>
      <c r="Q23" s="284"/>
      <c r="R23" s="282"/>
      <c r="S23" s="238"/>
    </row>
    <row r="24" spans="1:19" ht="19.5" hidden="1" customHeight="1">
      <c r="A24" s="207" t="s">
        <v>250</v>
      </c>
      <c r="B24" s="278" t="s">
        <v>250</v>
      </c>
      <c r="C24" s="279">
        <v>6.9</v>
      </c>
      <c r="D24" s="724"/>
      <c r="E24" s="280"/>
      <c r="F24" s="280">
        <v>8.5</v>
      </c>
      <c r="G24" s="280">
        <v>5.8</v>
      </c>
      <c r="H24" s="281">
        <v>21.4</v>
      </c>
      <c r="I24" s="280">
        <v>20.77</v>
      </c>
      <c r="J24" s="281">
        <v>22.73</v>
      </c>
      <c r="K24" s="280">
        <v>51.5</v>
      </c>
      <c r="L24" s="282" t="s">
        <v>119</v>
      </c>
      <c r="M24" s="283"/>
      <c r="N24" s="284"/>
      <c r="O24" s="284"/>
      <c r="P24" s="285"/>
      <c r="Q24" s="284"/>
      <c r="R24" s="282"/>
      <c r="S24" s="238"/>
    </row>
    <row r="25" spans="1:19" ht="13.5" customHeight="1">
      <c r="A25" s="1025" t="s">
        <v>312</v>
      </c>
      <c r="B25" s="1086"/>
      <c r="C25" s="286"/>
      <c r="D25" s="290"/>
      <c r="E25" s="287"/>
      <c r="F25" s="287"/>
      <c r="G25" s="287"/>
      <c r="H25" s="288"/>
      <c r="I25" s="287"/>
      <c r="J25" s="288"/>
      <c r="K25" s="287"/>
      <c r="L25" s="289"/>
      <c r="M25" s="290"/>
      <c r="N25" s="288"/>
      <c r="O25" s="288"/>
      <c r="P25" s="291"/>
      <c r="Q25" s="288"/>
      <c r="R25" s="101"/>
      <c r="S25" s="238"/>
    </row>
    <row r="26" spans="1:19" ht="13.7" customHeight="1">
      <c r="A26" s="207"/>
      <c r="B26" s="292" t="s">
        <v>133</v>
      </c>
      <c r="C26" s="241">
        <v>100</v>
      </c>
      <c r="D26" s="241">
        <v>100</v>
      </c>
      <c r="E26" s="242">
        <v>100</v>
      </c>
      <c r="F26" s="242">
        <v>100</v>
      </c>
      <c r="G26" s="242">
        <v>100</v>
      </c>
      <c r="H26" s="243">
        <v>100</v>
      </c>
      <c r="I26" s="242">
        <v>100</v>
      </c>
      <c r="J26" s="243">
        <v>100</v>
      </c>
      <c r="K26" s="242">
        <v>100</v>
      </c>
      <c r="L26" s="102">
        <v>100</v>
      </c>
      <c r="M26" s="241"/>
      <c r="N26" s="243">
        <f>N27+N28+N29</f>
        <v>100</v>
      </c>
      <c r="O26" s="243"/>
      <c r="P26" s="246">
        <f>P27+P28+P29</f>
        <v>100</v>
      </c>
      <c r="Q26" s="243"/>
      <c r="R26" s="102">
        <v>100</v>
      </c>
      <c r="S26" s="213"/>
    </row>
    <row r="27" spans="1:19" ht="13.7" customHeight="1">
      <c r="A27" s="207"/>
      <c r="B27" s="214" t="s">
        <v>247</v>
      </c>
      <c r="C27" s="248">
        <v>68.2</v>
      </c>
      <c r="D27" s="248">
        <v>65.8</v>
      </c>
      <c r="E27" s="249">
        <v>68.2</v>
      </c>
      <c r="F27" s="249">
        <v>67.5</v>
      </c>
      <c r="G27" s="249">
        <v>66.3</v>
      </c>
      <c r="H27" s="250">
        <v>66.400000000000006</v>
      </c>
      <c r="I27" s="249">
        <v>66.599999999999994</v>
      </c>
      <c r="J27" s="250">
        <v>66.599999999999994</v>
      </c>
      <c r="K27" s="249">
        <v>67.900000000000006</v>
      </c>
      <c r="L27" s="103">
        <v>69.7</v>
      </c>
      <c r="M27" s="248"/>
      <c r="N27" s="250">
        <v>69.900000000000006</v>
      </c>
      <c r="O27" s="250"/>
      <c r="P27" s="251">
        <v>80.400000000000006</v>
      </c>
      <c r="Q27" s="250"/>
      <c r="R27" s="103">
        <v>74.2</v>
      </c>
      <c r="S27" s="265"/>
    </row>
    <row r="28" spans="1:19" ht="13.7" customHeight="1">
      <c r="A28" s="207"/>
      <c r="B28" s="214" t="s">
        <v>373</v>
      </c>
      <c r="C28" s="248">
        <v>19.100000000000001</v>
      </c>
      <c r="D28" s="248">
        <v>21.9</v>
      </c>
      <c r="E28" s="249">
        <v>19.100000000000001</v>
      </c>
      <c r="F28" s="249">
        <v>18.7</v>
      </c>
      <c r="G28" s="249">
        <v>20.7</v>
      </c>
      <c r="H28" s="250">
        <v>19.600000000000001</v>
      </c>
      <c r="I28" s="249">
        <v>18.7</v>
      </c>
      <c r="J28" s="250">
        <v>20.7</v>
      </c>
      <c r="K28" s="249">
        <v>20.100000000000001</v>
      </c>
      <c r="L28" s="103">
        <v>21</v>
      </c>
      <c r="M28" s="248"/>
      <c r="N28" s="250">
        <v>22.1</v>
      </c>
      <c r="O28" s="250"/>
      <c r="P28" s="251">
        <v>13.8</v>
      </c>
      <c r="Q28" s="250"/>
      <c r="R28" s="103">
        <v>20.3</v>
      </c>
      <c r="S28" s="265"/>
    </row>
    <row r="29" spans="1:19" ht="13.7" customHeight="1">
      <c r="A29" s="270"/>
      <c r="B29" s="271" t="s">
        <v>237</v>
      </c>
      <c r="C29" s="255">
        <v>12.6</v>
      </c>
      <c r="D29" s="255">
        <v>12.3</v>
      </c>
      <c r="E29" s="256">
        <v>12.6</v>
      </c>
      <c r="F29" s="256">
        <v>13.7</v>
      </c>
      <c r="G29" s="256">
        <v>13</v>
      </c>
      <c r="H29" s="257">
        <v>14</v>
      </c>
      <c r="I29" s="256">
        <v>14.7</v>
      </c>
      <c r="J29" s="257">
        <v>12.7</v>
      </c>
      <c r="K29" s="256">
        <v>12</v>
      </c>
      <c r="L29" s="104">
        <v>9.24</v>
      </c>
      <c r="M29" s="255"/>
      <c r="N29" s="257">
        <v>8</v>
      </c>
      <c r="O29" s="257"/>
      <c r="P29" s="258">
        <v>5.8</v>
      </c>
      <c r="Q29" s="257"/>
      <c r="R29" s="104">
        <v>5.5</v>
      </c>
      <c r="S29" s="277"/>
    </row>
    <row r="30" spans="1:19" ht="13.7" hidden="1" customHeight="1">
      <c r="A30" s="207" t="s">
        <v>369</v>
      </c>
      <c r="B30" s="278" t="s">
        <v>369</v>
      </c>
      <c r="C30" s="293">
        <v>80.8</v>
      </c>
      <c r="D30" s="297"/>
      <c r="E30" s="294"/>
      <c r="F30" s="294">
        <v>83.7</v>
      </c>
      <c r="G30" s="294">
        <v>82.5</v>
      </c>
      <c r="H30" s="295">
        <v>83.6</v>
      </c>
      <c r="I30" s="294">
        <v>83.5</v>
      </c>
      <c r="J30" s="295">
        <v>90.2</v>
      </c>
      <c r="K30" s="294">
        <v>90.3</v>
      </c>
      <c r="L30" s="296">
        <v>90.4</v>
      </c>
      <c r="M30" s="297"/>
      <c r="N30" s="295"/>
      <c r="O30" s="295"/>
      <c r="P30" s="298"/>
      <c r="Q30" s="295"/>
      <c r="R30" s="296"/>
      <c r="S30" s="238"/>
    </row>
    <row r="31" spans="1:19" ht="13.7" customHeight="1">
      <c r="A31" s="1087" t="s">
        <v>21</v>
      </c>
      <c r="B31" s="1088"/>
      <c r="C31" s="299">
        <v>4445</v>
      </c>
      <c r="D31" s="302">
        <v>4738</v>
      </c>
      <c r="E31" s="300">
        <v>4445</v>
      </c>
      <c r="F31" s="300">
        <v>4332</v>
      </c>
      <c r="G31" s="300">
        <v>4096</v>
      </c>
      <c r="H31" s="301">
        <v>3873</v>
      </c>
      <c r="I31" s="300">
        <v>3691</v>
      </c>
      <c r="J31" s="301">
        <v>3363</v>
      </c>
      <c r="K31" s="300">
        <v>3095</v>
      </c>
      <c r="L31" s="105">
        <v>2869</v>
      </c>
      <c r="M31" s="302"/>
      <c r="N31" s="301">
        <f>SUM(N32:N40)</f>
        <v>2645</v>
      </c>
      <c r="O31" s="301"/>
      <c r="P31" s="303">
        <f>SUM(P32:P40)</f>
        <v>584</v>
      </c>
      <c r="Q31" s="301"/>
      <c r="R31" s="105">
        <v>2872</v>
      </c>
      <c r="S31" s="238"/>
    </row>
    <row r="32" spans="1:19" ht="13.7" customHeight="1">
      <c r="A32" s="207"/>
      <c r="B32" s="208" t="s">
        <v>194</v>
      </c>
      <c r="C32" s="209">
        <v>1</v>
      </c>
      <c r="D32" s="209">
        <v>8</v>
      </c>
      <c r="E32" s="210">
        <v>1</v>
      </c>
      <c r="F32" s="210">
        <v>4</v>
      </c>
      <c r="G32" s="210">
        <v>5</v>
      </c>
      <c r="H32" s="211">
        <v>4</v>
      </c>
      <c r="I32" s="210">
        <v>2</v>
      </c>
      <c r="J32" s="211">
        <v>1</v>
      </c>
      <c r="K32" s="210">
        <v>2</v>
      </c>
      <c r="L32" s="98">
        <v>10</v>
      </c>
      <c r="M32" s="209"/>
      <c r="N32" s="211">
        <v>5</v>
      </c>
      <c r="O32" s="211"/>
      <c r="P32" s="212" t="s">
        <v>32</v>
      </c>
      <c r="Q32" s="211"/>
      <c r="R32" s="98">
        <v>9</v>
      </c>
      <c r="S32" s="213"/>
    </row>
    <row r="33" spans="1:21" ht="13.7" customHeight="1">
      <c r="A33" s="207"/>
      <c r="B33" s="214" t="s">
        <v>163</v>
      </c>
      <c r="C33" s="215">
        <v>801</v>
      </c>
      <c r="D33" s="215">
        <v>874</v>
      </c>
      <c r="E33" s="216">
        <v>801</v>
      </c>
      <c r="F33" s="216">
        <v>779</v>
      </c>
      <c r="G33" s="216">
        <v>860</v>
      </c>
      <c r="H33" s="217">
        <v>811</v>
      </c>
      <c r="I33" s="216">
        <v>789</v>
      </c>
      <c r="J33" s="217">
        <v>672</v>
      </c>
      <c r="K33" s="216">
        <v>682</v>
      </c>
      <c r="L33" s="99">
        <v>656</v>
      </c>
      <c r="M33" s="215"/>
      <c r="N33" s="217">
        <v>802</v>
      </c>
      <c r="O33" s="217"/>
      <c r="P33" s="220">
        <v>81</v>
      </c>
      <c r="Q33" s="217"/>
      <c r="R33" s="99">
        <f>R31-R32-R34-R35-R36-R37-R38-R40</f>
        <v>918</v>
      </c>
      <c r="S33" s="265"/>
    </row>
    <row r="34" spans="1:21" ht="13.7" customHeight="1">
      <c r="A34" s="207"/>
      <c r="B34" s="214" t="s">
        <v>221</v>
      </c>
      <c r="C34" s="215">
        <v>702</v>
      </c>
      <c r="D34" s="215">
        <v>721</v>
      </c>
      <c r="E34" s="216">
        <v>702</v>
      </c>
      <c r="F34" s="216">
        <v>720</v>
      </c>
      <c r="G34" s="216">
        <v>644</v>
      </c>
      <c r="H34" s="217">
        <v>651</v>
      </c>
      <c r="I34" s="216">
        <v>621</v>
      </c>
      <c r="J34" s="217">
        <v>549</v>
      </c>
      <c r="K34" s="216">
        <v>480</v>
      </c>
      <c r="L34" s="99">
        <v>462</v>
      </c>
      <c r="M34" s="215"/>
      <c r="N34" s="217">
        <v>375</v>
      </c>
      <c r="O34" s="217"/>
      <c r="P34" s="220">
        <v>72</v>
      </c>
      <c r="Q34" s="217"/>
      <c r="R34" s="99">
        <v>350</v>
      </c>
      <c r="S34" s="265"/>
    </row>
    <row r="35" spans="1:21" ht="13.7" customHeight="1">
      <c r="A35" s="207"/>
      <c r="B35" s="214" t="s">
        <v>169</v>
      </c>
      <c r="C35" s="215">
        <v>1487</v>
      </c>
      <c r="D35" s="215">
        <v>1606</v>
      </c>
      <c r="E35" s="216">
        <v>1487</v>
      </c>
      <c r="F35" s="216">
        <v>1359</v>
      </c>
      <c r="G35" s="216">
        <v>1300</v>
      </c>
      <c r="H35" s="217">
        <v>1187</v>
      </c>
      <c r="I35" s="216">
        <v>1115</v>
      </c>
      <c r="J35" s="217">
        <v>1033</v>
      </c>
      <c r="K35" s="216">
        <v>928</v>
      </c>
      <c r="L35" s="99">
        <v>846</v>
      </c>
      <c r="M35" s="215"/>
      <c r="N35" s="217">
        <v>716</v>
      </c>
      <c r="O35" s="217"/>
      <c r="P35" s="220">
        <v>192</v>
      </c>
      <c r="Q35" s="217"/>
      <c r="R35" s="99">
        <v>751</v>
      </c>
      <c r="S35" s="265"/>
    </row>
    <row r="36" spans="1:21" ht="13.7" customHeight="1">
      <c r="A36" s="207"/>
      <c r="B36" s="214" t="s">
        <v>27</v>
      </c>
      <c r="C36" s="215">
        <v>963</v>
      </c>
      <c r="D36" s="215">
        <v>1017</v>
      </c>
      <c r="E36" s="216">
        <v>963</v>
      </c>
      <c r="F36" s="216">
        <v>895</v>
      </c>
      <c r="G36" s="216">
        <v>733</v>
      </c>
      <c r="H36" s="217">
        <v>655</v>
      </c>
      <c r="I36" s="216">
        <v>624</v>
      </c>
      <c r="J36" s="217">
        <v>551</v>
      </c>
      <c r="K36" s="216">
        <v>492</v>
      </c>
      <c r="L36" s="99">
        <v>442</v>
      </c>
      <c r="M36" s="215"/>
      <c r="N36" s="217">
        <v>368</v>
      </c>
      <c r="O36" s="217"/>
      <c r="P36" s="220">
        <v>117</v>
      </c>
      <c r="Q36" s="217"/>
      <c r="R36" s="99">
        <v>388</v>
      </c>
      <c r="S36" s="265"/>
    </row>
    <row r="37" spans="1:21" ht="13.7" customHeight="1">
      <c r="A37" s="207"/>
      <c r="B37" s="214" t="s">
        <v>375</v>
      </c>
      <c r="C37" s="215">
        <v>360</v>
      </c>
      <c r="D37" s="215">
        <v>386</v>
      </c>
      <c r="E37" s="216">
        <v>360</v>
      </c>
      <c r="F37" s="216">
        <v>369</v>
      </c>
      <c r="G37" s="216">
        <v>327</v>
      </c>
      <c r="H37" s="217">
        <v>320</v>
      </c>
      <c r="I37" s="216">
        <v>288</v>
      </c>
      <c r="J37" s="217">
        <v>261</v>
      </c>
      <c r="K37" s="216">
        <v>231</v>
      </c>
      <c r="L37" s="99">
        <v>193</v>
      </c>
      <c r="M37" s="215"/>
      <c r="N37" s="217">
        <v>169</v>
      </c>
      <c r="O37" s="217"/>
      <c r="P37" s="220">
        <v>49</v>
      </c>
      <c r="Q37" s="217"/>
      <c r="R37" s="99">
        <v>171</v>
      </c>
      <c r="S37" s="265"/>
    </row>
    <row r="38" spans="1:21" ht="13.7" customHeight="1">
      <c r="A38" s="207"/>
      <c r="B38" s="214" t="s">
        <v>259</v>
      </c>
      <c r="C38" s="215">
        <v>92</v>
      </c>
      <c r="D38" s="215">
        <v>107</v>
      </c>
      <c r="E38" s="216">
        <v>92</v>
      </c>
      <c r="F38" s="216">
        <v>144</v>
      </c>
      <c r="G38" s="216">
        <v>144</v>
      </c>
      <c r="H38" s="217">
        <v>146</v>
      </c>
      <c r="I38" s="216">
        <v>134</v>
      </c>
      <c r="J38" s="217">
        <v>149</v>
      </c>
      <c r="K38" s="216">
        <v>131</v>
      </c>
      <c r="L38" s="99">
        <v>102</v>
      </c>
      <c r="M38" s="215"/>
      <c r="N38" s="1089">
        <v>114</v>
      </c>
      <c r="O38" s="301"/>
      <c r="P38" s="1082">
        <v>41</v>
      </c>
      <c r="Q38" s="301"/>
      <c r="R38" s="1083">
        <v>143</v>
      </c>
      <c r="S38" s="304"/>
    </row>
    <row r="39" spans="1:21" ht="13.7" customHeight="1">
      <c r="A39" s="207"/>
      <c r="B39" s="214" t="s">
        <v>500</v>
      </c>
      <c r="C39" s="215">
        <v>29</v>
      </c>
      <c r="D39" s="215">
        <v>14</v>
      </c>
      <c r="E39" s="216">
        <v>29</v>
      </c>
      <c r="F39" s="216">
        <v>46</v>
      </c>
      <c r="G39" s="216">
        <v>44</v>
      </c>
      <c r="H39" s="217">
        <v>56</v>
      </c>
      <c r="I39" s="216">
        <v>70</v>
      </c>
      <c r="J39" s="217">
        <v>65</v>
      </c>
      <c r="K39" s="216">
        <v>57</v>
      </c>
      <c r="L39" s="99">
        <v>61</v>
      </c>
      <c r="M39" s="215"/>
      <c r="N39" s="1089"/>
      <c r="O39" s="305"/>
      <c r="P39" s="1082"/>
      <c r="Q39" s="305"/>
      <c r="R39" s="1083"/>
      <c r="S39" s="306"/>
    </row>
    <row r="40" spans="1:21" ht="13.7" customHeight="1" thickBot="1">
      <c r="A40" s="307"/>
      <c r="B40" s="308" t="s">
        <v>204</v>
      </c>
      <c r="C40" s="309">
        <v>10</v>
      </c>
      <c r="D40" s="309">
        <v>5</v>
      </c>
      <c r="E40" s="310">
        <v>10</v>
      </c>
      <c r="F40" s="310">
        <v>16</v>
      </c>
      <c r="G40" s="310">
        <v>39</v>
      </c>
      <c r="H40" s="311">
        <v>43</v>
      </c>
      <c r="I40" s="310">
        <v>48</v>
      </c>
      <c r="J40" s="311">
        <v>82</v>
      </c>
      <c r="K40" s="310">
        <v>92</v>
      </c>
      <c r="L40" s="106">
        <v>97</v>
      </c>
      <c r="M40" s="309"/>
      <c r="N40" s="311">
        <v>96</v>
      </c>
      <c r="O40" s="311"/>
      <c r="P40" s="312">
        <v>32</v>
      </c>
      <c r="Q40" s="311"/>
      <c r="R40" s="106">
        <v>142</v>
      </c>
      <c r="S40" s="313"/>
      <c r="U40" s="64"/>
    </row>
    <row r="41" spans="1:21">
      <c r="A41" s="193" t="s">
        <v>453</v>
      </c>
      <c r="B41" s="164"/>
      <c r="H41" s="164"/>
      <c r="I41" s="164"/>
      <c r="J41" s="164"/>
      <c r="K41" s="164"/>
      <c r="N41" s="7"/>
      <c r="O41" s="7"/>
      <c r="P41" s="7"/>
      <c r="Q41" s="7"/>
      <c r="R41" s="314"/>
    </row>
    <row r="42" spans="1:21" ht="6.6" customHeight="1">
      <c r="A42" s="193"/>
      <c r="B42" s="164"/>
      <c r="H42" s="164"/>
      <c r="I42" s="164"/>
      <c r="J42" s="164"/>
      <c r="K42" s="164"/>
    </row>
    <row r="43" spans="1:21" ht="12.75" customHeight="1">
      <c r="A43" s="193" t="s">
        <v>517</v>
      </c>
      <c r="B43" s="164"/>
      <c r="H43" s="164"/>
      <c r="I43" s="164"/>
      <c r="J43" s="164"/>
      <c r="K43" s="164"/>
    </row>
    <row r="44" spans="1:21">
      <c r="A44" s="193" t="s">
        <v>457</v>
      </c>
      <c r="B44" s="193"/>
      <c r="C44" s="316"/>
      <c r="D44" s="316"/>
      <c r="E44" s="316"/>
      <c r="N44" s="7"/>
      <c r="O44" s="7"/>
      <c r="P44" s="7"/>
      <c r="Q44" s="7"/>
      <c r="R44" s="314"/>
    </row>
    <row r="45" spans="1:21">
      <c r="A45" s="193" t="s">
        <v>458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</row>
    <row r="46" spans="1:21">
      <c r="A46" s="193" t="s">
        <v>459</v>
      </c>
      <c r="B46" s="193"/>
      <c r="H46" s="193"/>
    </row>
    <row r="47" spans="1:21">
      <c r="A47" s="193" t="s">
        <v>460</v>
      </c>
      <c r="B47" s="193"/>
      <c r="H47" s="193"/>
    </row>
  </sheetData>
  <mergeCells count="22">
    <mergeCell ref="J2:J3"/>
    <mergeCell ref="A2:B3"/>
    <mergeCell ref="F2:F3"/>
    <mergeCell ref="G2:G3"/>
    <mergeCell ref="H2:H3"/>
    <mergeCell ref="I2:I3"/>
    <mergeCell ref="D2:D3"/>
    <mergeCell ref="E2:E3"/>
    <mergeCell ref="K2:K3"/>
    <mergeCell ref="L2:M3"/>
    <mergeCell ref="N2:Q2"/>
    <mergeCell ref="R2:S3"/>
    <mergeCell ref="N3:O3"/>
    <mergeCell ref="P3:Q3"/>
    <mergeCell ref="P38:P39"/>
    <mergeCell ref="R38:R39"/>
    <mergeCell ref="A4:B4"/>
    <mergeCell ref="A10:B10"/>
    <mergeCell ref="A16:B16"/>
    <mergeCell ref="A25:B25"/>
    <mergeCell ref="A31:B31"/>
    <mergeCell ref="N38:N39"/>
  </mergeCells>
  <phoneticPr fontId="36"/>
  <pageMargins left="0.98425196850393704" right="0.78740157480314965" top="0.62992125984251968" bottom="0.39370078740157483" header="0.51181102362204722" footer="0.19685039370078741"/>
  <pageSetup paperSize="9" firstPageNumber="0" orientation="landscape" r:id="rId1"/>
  <headerFooter alignWithMargins="0">
    <oddFooter>&amp;L&amp;"ＭＳ Ｐ明朝,標準"&amp;10－１８－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'19'!Print_Area</vt:lpstr>
    </vt:vector>
  </TitlesOfParts>
  <Company>倉吉市役所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パブコメ後</cp:lastModifiedBy>
  <cp:lastPrinted>2015-03-16T01:56:01Z</cp:lastPrinted>
  <dcterms:created xsi:type="dcterms:W3CDTF">2001-01-05T07:32:22Z</dcterms:created>
  <dcterms:modified xsi:type="dcterms:W3CDTF">2015-04-01T07:07:18Z</dcterms:modified>
</cp:coreProperties>
</file>