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480" yWindow="30" windowWidth="18195" windowHeight="12720" tabRatio="816"/>
  </bookViews>
  <sheets>
    <sheet name="更新情報" sheetId="3" r:id="rId1"/>
    <sheet name="工事カルテ" sheetId="1" r:id="rId2"/>
    <sheet name="書類一覧" sheetId="2" r:id="rId3"/>
    <sheet name="業者名簿" sheetId="4" r:id="rId4"/>
    <sheet name="基本情報１-1" sheetId="50" r:id="rId5"/>
    <sheet name="監督員設計書" sheetId="19" r:id="rId6"/>
    <sheet name="監督員通知" sheetId="20" r:id="rId7"/>
    <sheet name="措置要求" sheetId="7" r:id="rId8"/>
    <sheet name="支給材料引渡" sheetId="8" r:id="rId9"/>
    <sheet name="工事打合せ簿" sheetId="6" r:id="rId10"/>
    <sheet name="協議書〔発注者〕" sheetId="26" r:id="rId11"/>
    <sheet name="協議書〔受注者〕" sheetId="27" r:id="rId12"/>
    <sheet name="工事中止" sheetId="9" r:id="rId13"/>
    <sheet name="協議書等の整理表" sheetId="31" r:id="rId14"/>
    <sheet name="協議書等の整理表 (2)" sheetId="15" r:id="rId15"/>
    <sheet name="変更請負額算出" sheetId="24" r:id="rId16"/>
    <sheet name="変更理由書" sheetId="36" r:id="rId17"/>
    <sheet name="変更理由書(起工用)" sheetId="47" r:id="rId18"/>
    <sheet name="変更理由書(契約用)" sheetId="49" r:id="rId19"/>
    <sheet name="変更通知" sheetId="22" r:id="rId20"/>
    <sheet name="確認依頼" sheetId="41" r:id="rId21"/>
    <sheet name="出来形検定" sheetId="28" r:id="rId22"/>
    <sheet name="出来形検定検査依頼書" sheetId="11" r:id="rId23"/>
    <sheet name="出来形検定書検査調書" sheetId="5" r:id="rId24"/>
    <sheet name="部分払算出表" sheetId="10" r:id="rId25"/>
    <sheet name="確認通知" sheetId="29" r:id="rId26"/>
    <sheet name="部分引渡代金算出" sheetId="44" r:id="rId27"/>
    <sheet name="指定部分代金協議" sheetId="45" r:id="rId28"/>
    <sheet name="部分使用" sheetId="46" r:id="rId29"/>
    <sheet name="検査写真" sheetId="33" r:id="rId30"/>
    <sheet name="検査結果通知" sheetId="34" r:id="rId31"/>
    <sheet name="よく使う文章" sheetId="32" r:id="rId32"/>
    <sheet name="コリンズ" sheetId="13" r:id="rId33"/>
  </sheets>
  <definedNames>
    <definedName name="_xlnm._FilterDatabase" localSheetId="32" hidden="1">コリンズ!$A$1:$K$44</definedName>
    <definedName name="_\P">#REF!</definedName>
    <definedName name="労務">#REF!</definedName>
    <definedName name="_xlnm.Print_Area" localSheetId="1">工事カルテ!$A$4:$AN$87</definedName>
    <definedName name="_xlnm.Print_Area" localSheetId="3">業者名簿!$A$1:$E$29</definedName>
    <definedName name="_xlnm.Print_Area" localSheetId="9">工事打合せ簿!$A$2:$Y$47</definedName>
    <definedName name="_xlnm.Print_Area" localSheetId="7">措置要求!$A$2:$G$29</definedName>
    <definedName name="_xlnm.Print_Area" localSheetId="8">支給材料引渡!$A$2:$G$31</definedName>
    <definedName name="_xlnm.Print_Area" localSheetId="12">工事中止!$A$2:$G$33</definedName>
    <definedName name="_xlnm.Print_Area" localSheetId="24">部分払算出表!$A$2:$AN$50</definedName>
    <definedName name="_xlnm.Print_Area" localSheetId="22">出来形検定検査依頼書!$A$4:$AO$49</definedName>
    <definedName name="_xlnm.Print_Area" localSheetId="32">コリンズ!$A$1:$K$44</definedName>
    <definedName name="_xlnm.Print_Area" localSheetId="14">'協議書等の整理表 (2)'!$A$2:$I$38</definedName>
    <definedName name="_xlnm.Print_Area" localSheetId="5">監督員設計書!$B$2:$AT$12</definedName>
    <definedName name="_xlnm.Print_Area" localSheetId="6">監督員通知!$A$2:$H$30</definedName>
    <definedName name="_xlnm.Print_Area" localSheetId="19">変更通知!$A$2:$AJ$43</definedName>
    <definedName name="_xlnm.Print_Area" localSheetId="15">変更請負額算出!$A$2:$J$42</definedName>
    <definedName name="_xlnm.Print_Area" localSheetId="10">'協議書〔発注者〕'!$A$2:$I$37</definedName>
    <definedName name="_xlnm.Print_Area" localSheetId="11">'協議書〔受注者〕'!$A$2:$I$37</definedName>
    <definedName name="_xlnm.Print_Area" localSheetId="21">出来形検定!$A$2:$I$60</definedName>
    <definedName name="_xlnm.Print_Area" localSheetId="25">確認通知!$A$2:$R$31</definedName>
    <definedName name="_xlnm.Print_Area" localSheetId="13">協議書等の整理表!$A$2:$I$38</definedName>
    <definedName name="_xlnm.Print_Area" localSheetId="29">検査写真!$A$2:$G$55</definedName>
    <definedName name="_xlnm.Print_Area" localSheetId="30">検査結果通知!$A$2:$G$37</definedName>
    <definedName name="_xlnm.Print_Area" localSheetId="16">変更理由書!$A$2:$J$43</definedName>
    <definedName name="_xlnm.Print_Area" localSheetId="20">確認依頼!$A$2:$G$26</definedName>
    <definedName name="_xlnm.Print_Area" localSheetId="26">部分引渡代金算出!$A$2:$R$57</definedName>
    <definedName name="_xlnm.Print_Area" localSheetId="27">指定部分代金協議!$A$2:$AJ$43</definedName>
    <definedName name="_xlnm.Print_Area" localSheetId="28">部分使用!$A$2:$AJ$43</definedName>
    <definedName name="_xlnm.Print_Area" localSheetId="17">'変更理由書(起工用)'!$A$2:$D$48</definedName>
    <definedName name="_xlnm.Print_Area" localSheetId="18">'変更理由書(契約用)'!$A$2:$C$50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小椋 祐子</author>
  </authors>
  <commentList>
    <comment ref="A1" authorId="0">
      <text>
        <r>
          <rPr>
            <sz val="9"/>
            <color auto="1"/>
            <rFont val="ＭＳ Ｐゴシック"/>
          </rPr>
          <t>バージョン情報だけでは、いつ時点の規則等に合わせて更新されているか分からないため、更新日を記録すること。</t>
        </r>
      </text>
    </comment>
  </commentList>
</comments>
</file>

<file path=xl/comments10.xml><?xml version="1.0" encoding="utf-8"?>
<comments xmlns="http://schemas.openxmlformats.org/spreadsheetml/2006/main">
  <authors>
    <author>小椋 祐子</author>
  </authors>
  <commentList>
    <comment ref="G9" authorId="0">
      <text>
        <r>
          <rPr>
            <sz val="10"/>
            <color auto="1"/>
            <rFont val="ＭＳ Ｐゴシック"/>
          </rPr>
          <t>書類検査の写真を添付</t>
        </r>
      </text>
    </comment>
    <comment ref="G33" authorId="0">
      <text>
        <r>
          <rPr>
            <sz val="10"/>
            <color auto="1"/>
            <rFont val="ＭＳ Ｐゴシック"/>
          </rPr>
          <t>現場検査の写真を添付</t>
        </r>
      </text>
    </comment>
  </commentList>
</comments>
</file>

<file path=xl/comments2.xml><?xml version="1.0" encoding="utf-8"?>
<comments xmlns="http://schemas.openxmlformats.org/spreadsheetml/2006/main">
  <authors>
    <author xml:space="preserve"> </author>
    <author>小椋 祐子</author>
  </authors>
  <commentList>
    <comment ref="AB10" authorId="0">
      <text>
        <r>
          <rPr>
            <sz val="9"/>
            <color indexed="81"/>
            <rFont val="ＭＳ Ｐゴシック"/>
          </rPr>
          <t>予定価格から
決裁者自動記入</t>
        </r>
      </text>
    </comment>
    <comment ref="AB9" authorId="0">
      <text>
        <r>
          <rPr>
            <sz val="9"/>
            <color indexed="81"/>
            <rFont val="ＭＳ Ｐゴシック"/>
          </rPr>
          <t>実施方法から自動記入</t>
        </r>
      </text>
    </comment>
    <comment ref="AB11" authorId="0">
      <text>
        <r>
          <rPr>
            <sz val="9"/>
            <color indexed="81"/>
            <rFont val="ＭＳ Ｐゴシック"/>
          </rPr>
          <t>プルダウンボックスから選択</t>
        </r>
      </text>
    </comment>
    <comment ref="H24" authorId="0">
      <text>
        <r>
          <rPr>
            <sz val="9"/>
            <color indexed="81"/>
            <rFont val="ＭＳ Ｐゴシック"/>
          </rPr>
          <t>プルダウンボックスから選択</t>
        </r>
      </text>
    </comment>
    <comment ref="AB24" authorId="0">
      <text>
        <r>
          <rPr>
            <sz val="9"/>
            <color indexed="81"/>
            <rFont val="ＭＳ Ｐゴシック"/>
          </rPr>
          <t>プルダウンボックスから選択</t>
        </r>
      </text>
    </comment>
    <comment ref="AJ25" authorId="0">
      <text>
        <r>
          <rPr>
            <sz val="9"/>
            <color indexed="81"/>
            <rFont val="ＭＳ Ｐゴシック"/>
          </rPr>
          <t>請負金額入力時に自動入力</t>
        </r>
      </text>
    </comment>
    <comment ref="AB41" authorId="0">
      <text>
        <r>
          <rPr>
            <sz val="9"/>
            <color indexed="81"/>
            <rFont val="ＭＳ Ｐゴシック"/>
          </rPr>
          <t>請負金額入力時に保証金率から自動計算</t>
        </r>
      </text>
    </comment>
    <comment ref="AB42" authorId="0">
      <text>
        <r>
          <rPr>
            <sz val="9"/>
            <color indexed="81"/>
            <rFont val="ＭＳ Ｐゴシック"/>
          </rPr>
          <t>プルダウンボックスから選択</t>
        </r>
      </text>
    </comment>
    <comment ref="AB44" authorId="0">
      <text>
        <r>
          <rPr>
            <sz val="9"/>
            <color indexed="81"/>
            <rFont val="ＭＳ Ｐゴシック"/>
          </rPr>
          <t>プルダウンボックスから選択</t>
        </r>
      </text>
    </comment>
    <comment ref="A49" authorId="0">
      <text>
        <r>
          <rPr>
            <sz val="9"/>
            <color indexed="81"/>
            <rFont val="ＭＳ Ｐゴシック"/>
          </rPr>
          <t>プルダウンボックスから選択</t>
        </r>
      </text>
    </comment>
    <comment ref="A43" authorId="0">
      <text>
        <r>
          <rPr>
            <sz val="9"/>
            <color indexed="81"/>
            <rFont val="ＭＳ Ｐゴシック"/>
          </rPr>
          <t>監理業務を外部委託した場合</t>
        </r>
      </text>
    </comment>
    <comment ref="AB84" authorId="0">
      <text>
        <r>
          <rPr>
            <b/>
            <sz val="9"/>
            <color indexed="81"/>
            <rFont val="ＭＳ Ｐゴシック"/>
          </rPr>
          <t>プルダウンボックスから選択</t>
        </r>
      </text>
    </comment>
    <comment ref="AP4" authorId="1">
      <text>
        <r>
          <rPr>
            <sz val="11"/>
            <color auto="1"/>
            <rFont val="ＭＳ Ｐゴシック"/>
          </rPr>
          <t xml:space="preserve">赤字部分を中心に適宜リスト内容を入力する
</t>
        </r>
      </text>
    </comment>
  </commentList>
</comments>
</file>

<file path=xl/comments3.xml><?xml version="1.0" encoding="utf-8"?>
<comments xmlns="http://schemas.openxmlformats.org/spreadsheetml/2006/main">
  <authors>
    <author>景山 靖</author>
  </authors>
  <commentList>
    <comment ref="F9" authorId="0">
      <text>
        <r>
          <rPr>
            <b/>
            <sz val="9"/>
            <color indexed="81"/>
            <rFont val="MS P ゴシック"/>
          </rPr>
          <t>景山 靖:</t>
        </r>
        <r>
          <rPr>
            <sz val="9"/>
            <color indexed="81"/>
            <rFont val="MS P ゴシック"/>
          </rPr>
          <t xml:space="preserve">
skydivで開いてください。</t>
        </r>
      </text>
    </comment>
  </commentList>
</comments>
</file>

<file path=xl/comments4.xml><?xml version="1.0" encoding="utf-8"?>
<comments xmlns="http://schemas.openxmlformats.org/spreadsheetml/2006/main">
  <authors>
    <author>小椋 祐子</author>
  </authors>
  <commentList>
    <comment ref="T40" authorId="0">
      <text>
        <r>
          <rPr>
            <sz val="11"/>
            <color auto="1"/>
            <rFont val="ＭＳ Ｐゴシック"/>
          </rPr>
          <t>監理業務を外部委託した場合</t>
        </r>
      </text>
    </comment>
  </commentList>
</comments>
</file>

<file path=xl/comments5.xml><?xml version="1.0" encoding="utf-8"?>
<comments xmlns="http://schemas.openxmlformats.org/spreadsheetml/2006/main">
  <authors>
    <author>小椋 祐子</author>
  </authors>
  <commentList>
    <comment ref="H29" authorId="0">
      <text>
        <r>
          <rPr>
            <sz val="11"/>
            <color auto="1"/>
            <rFont val="ＭＳ Ｐゴシック"/>
          </rPr>
          <t>監理業務を外部委託した場合</t>
        </r>
      </text>
    </comment>
  </commentList>
</comments>
</file>

<file path=xl/comments6.xml><?xml version="1.0" encoding="utf-8"?>
<comments xmlns="http://schemas.openxmlformats.org/spreadsheetml/2006/main">
  <authors>
    <author>小椋 祐子</author>
  </authors>
  <commentList>
    <comment ref="H29" authorId="0">
      <text>
        <r>
          <rPr>
            <sz val="11"/>
            <color auto="1"/>
            <rFont val="ＭＳ Ｐゴシック"/>
          </rPr>
          <t>監理業務を外部委託した場合</t>
        </r>
      </text>
    </comment>
  </commentList>
</comments>
</file>

<file path=xl/comments7.xml><?xml version="1.0" encoding="utf-8"?>
<comments xmlns="http://schemas.openxmlformats.org/spreadsheetml/2006/main">
  <authors>
    <author>景山 靖</author>
  </authors>
  <commentList>
    <comment ref="J42" authorId="0">
      <text>
        <r>
          <rPr>
            <sz val="11"/>
            <color auto="1"/>
            <rFont val="ＭＳ Ｐゴシック"/>
          </rPr>
          <t>景山 靖:
一見して等符号が逆の気がするのでバグってると思うがD列がF列より大きければ増</t>
        </r>
      </text>
    </comment>
  </commentList>
</comments>
</file>

<file path=xl/comments8.xml><?xml version="1.0" encoding="utf-8"?>
<comments xmlns="http://schemas.openxmlformats.org/spreadsheetml/2006/main">
  <authors>
    <author>景山 靖</author>
  </authors>
  <commentList>
    <comment ref="AL11" authorId="0">
      <text>
        <r>
          <rPr>
            <sz val="11"/>
            <color auto="1"/>
            <rFont val="ＭＳ Ｐゴシック"/>
          </rPr>
          <t>まず工事カルテでこちらを選択</t>
        </r>
      </text>
    </comment>
  </commentList>
</comments>
</file>

<file path=xl/comments9.xml><?xml version="1.0" encoding="utf-8"?>
<comments xmlns="http://schemas.openxmlformats.org/spreadsheetml/2006/main">
  <authors>
    <author>小椋 祐子</author>
  </authors>
  <commentList>
    <comment ref="AN33" authorId="0">
      <text>
        <r>
          <rPr>
            <sz val="11"/>
            <color auto="1"/>
            <rFont val="ＭＳ Ｐゴシック"/>
          </rPr>
          <t>第２回以降の部分払いの時は、行31～39を非表示にする</t>
        </r>
      </text>
    </comment>
    <comment ref="AN42" authorId="0">
      <text>
        <r>
          <rPr>
            <sz val="11"/>
            <color auto="1"/>
            <rFont val="ＭＳ Ｐゴシック"/>
          </rPr>
          <t>第１回の部分払いの時は、行41～49を非表示にする</t>
        </r>
      </text>
    </comment>
  </commentList>
</comments>
</file>

<file path=xl/sharedStrings.xml><?xml version="1.0" encoding="utf-8"?>
<sst xmlns="http://schemas.openxmlformats.org/spreadsheetml/2006/main" xmlns:r="http://schemas.openxmlformats.org/officeDocument/2006/relationships" count="808" uniqueCount="808">
  <si>
    <t>変更請負額に係る消費税額（Ｂ)</t>
  </si>
  <si>
    <t>契約変更の事務</t>
  </si>
  <si>
    <t>変更伺年月日</t>
    <rPh sb="0" eb="2">
      <t>ヘンコウ</t>
    </rPh>
    <rPh sb="2" eb="3">
      <t>ウカガイ</t>
    </rPh>
    <rPh sb="3" eb="6">
      <t>ネンガッピ</t>
    </rPh>
    <phoneticPr fontId="38"/>
  </si>
  <si>
    <t>なお、同契約書第23条第１項及び第24条第１項に規定する協議を次によりおこないます。</t>
    <rPh sb="11" eb="12">
      <t>ダイ</t>
    </rPh>
    <rPh sb="14" eb="15">
      <t>オヨ</t>
    </rPh>
    <rPh sb="16" eb="17">
      <t>ダイ</t>
    </rPh>
    <rPh sb="19" eb="20">
      <t>ジョウ</t>
    </rPh>
    <rPh sb="20" eb="21">
      <t>ダイ</t>
    </rPh>
    <rPh sb="22" eb="23">
      <t>コウ</t>
    </rPh>
    <rPh sb="28" eb="30">
      <t>キョウギ</t>
    </rPh>
    <phoneticPr fontId="38"/>
  </si>
  <si>
    <t>変更なし</t>
    <rPh sb="0" eb="2">
      <t>ヘンコウ</t>
    </rPh>
    <phoneticPr fontId="38"/>
  </si>
  <si>
    <t>更新日</t>
    <rPh sb="0" eb="3">
      <t>コウシンビ</t>
    </rPh>
    <phoneticPr fontId="38"/>
  </si>
  <si>
    <t>＋</t>
  </si>
  <si>
    <t>更新内容</t>
    <rPh sb="0" eb="2">
      <t>コウシン</t>
    </rPh>
    <rPh sb="2" eb="4">
      <t>ナイヨウ</t>
    </rPh>
    <phoneticPr fontId="38"/>
  </si>
  <si>
    <t>長い間（消費税5％の頃から？）未更新と思われる</t>
    <rPh sb="0" eb="1">
      <t>ナガ</t>
    </rPh>
    <rPh sb="2" eb="3">
      <t>アイダ</t>
    </rPh>
    <rPh sb="4" eb="7">
      <t>ショウヒゼイ</t>
    </rPh>
    <rPh sb="10" eb="11">
      <t>コロ</t>
    </rPh>
    <rPh sb="15" eb="18">
      <t>ミコウシン</t>
    </rPh>
    <rPh sb="19" eb="20">
      <t>オモ</t>
    </rPh>
    <phoneticPr fontId="38"/>
  </si>
  <si>
    <t>前払保証事業会社</t>
    <rPh sb="0" eb="2">
      <t>マエバラ</t>
    </rPh>
    <rPh sb="2" eb="4">
      <t>ホショウ</t>
    </rPh>
    <rPh sb="4" eb="6">
      <t>ジギョウ</t>
    </rPh>
    <rPh sb="6" eb="8">
      <t>カイシャ</t>
    </rPh>
    <phoneticPr fontId="38"/>
  </si>
  <si>
    <t>c</t>
  </si>
  <si>
    <t>（うち取引に係る消費税及び地方消費税の額</t>
  </si>
  <si>
    <t>質問回答取扱要領</t>
    <rPh sb="0" eb="2">
      <t>しつもん</t>
    </rPh>
    <rPh sb="2" eb="4">
      <t>かいとう</t>
    </rPh>
    <rPh sb="4" eb="6">
      <t>とりあつかい</t>
    </rPh>
    <rPh sb="6" eb="8">
      <t>ようりょう</t>
    </rPh>
    <phoneticPr fontId="47" type="Hiragana"/>
  </si>
  <si>
    <t>使用期間</t>
    <rPh sb="0" eb="2">
      <t>シヨウ</t>
    </rPh>
    <rPh sb="2" eb="4">
      <t>キカン</t>
    </rPh>
    <phoneticPr fontId="38"/>
  </si>
  <si>
    <t>消費税10％に対応しました。</t>
    <rPh sb="0" eb="3">
      <t>ショウヒゼイ</t>
    </rPh>
    <rPh sb="7" eb="9">
      <t>タイオウ</t>
    </rPh>
    <phoneticPr fontId="38"/>
  </si>
  <si>
    <t>設計変更に係る協議書等の整理表</t>
    <rPh sb="0" eb="2">
      <t>セッケイ</t>
    </rPh>
    <rPh sb="2" eb="4">
      <t>ヘンコウ</t>
    </rPh>
    <rPh sb="5" eb="6">
      <t>カカ</t>
    </rPh>
    <rPh sb="7" eb="9">
      <t>キョウギ</t>
    </rPh>
    <rPh sb="9" eb="10">
      <t>ショ</t>
    </rPh>
    <rPh sb="10" eb="11">
      <t>トウ</t>
    </rPh>
    <rPh sb="12" eb="14">
      <t>セイリ</t>
    </rPh>
    <rPh sb="14" eb="15">
      <t>ヒョウ</t>
    </rPh>
    <phoneticPr fontId="38"/>
  </si>
  <si>
    <t>発○○第</t>
    <rPh sb="0" eb="1">
      <t>ハツ</t>
    </rPh>
    <rPh sb="3" eb="4">
      <t>ダイ</t>
    </rPh>
    <phoneticPr fontId="38"/>
  </si>
  <si>
    <t>「指示書・協議書」を「工事打合せ簿」に更新しました。</t>
    <rPh sb="1" eb="4">
      <t>シジショ</t>
    </rPh>
    <rPh sb="5" eb="8">
      <t>キョウギショ</t>
    </rPh>
    <rPh sb="11" eb="13">
      <t>コウジ</t>
    </rPh>
    <rPh sb="13" eb="15">
      <t>ウチアワ</t>
    </rPh>
    <rPh sb="16" eb="17">
      <t>ボ</t>
    </rPh>
    <rPh sb="19" eb="21">
      <t>コウシン</t>
    </rPh>
    <phoneticPr fontId="38"/>
  </si>
  <si>
    <t>工事カルテ</t>
  </si>
  <si>
    <t>指定部分に相応する請負代金額</t>
    <rPh sb="0" eb="2">
      <t>シテイ</t>
    </rPh>
    <rPh sb="2" eb="4">
      <t>ブブン</t>
    </rPh>
    <rPh sb="5" eb="7">
      <t>ソウオウ</t>
    </rPh>
    <rPh sb="9" eb="11">
      <t>ウケオイ</t>
    </rPh>
    <rPh sb="11" eb="13">
      <t>ダイキン</t>
    </rPh>
    <rPh sb="13" eb="14">
      <t>ガク</t>
    </rPh>
    <phoneticPr fontId="38"/>
  </si>
  <si>
    <t>職</t>
    <rPh sb="0" eb="1">
      <t>ショク</t>
    </rPh>
    <phoneticPr fontId="38"/>
  </si>
  <si>
    <t>これまで</t>
  </si>
  <si>
    <t>約</t>
    <rPh sb="0" eb="1">
      <t>ヤク</t>
    </rPh>
    <phoneticPr fontId="38"/>
  </si>
  <si>
    <t>小学校図書館整備（住民生活に光をそそぐ交付金）</t>
    <rPh sb="0" eb="1">
      <t>ショウ</t>
    </rPh>
    <rPh sb="1" eb="3">
      <t>ガッコウ</t>
    </rPh>
    <rPh sb="3" eb="6">
      <t>トショカン</t>
    </rPh>
    <rPh sb="6" eb="8">
      <t>セイビ</t>
    </rPh>
    <rPh sb="9" eb="11">
      <t>ジュウミン</t>
    </rPh>
    <rPh sb="11" eb="13">
      <t>セイカツ</t>
    </rPh>
    <rPh sb="14" eb="15">
      <t>ヒカリ</t>
    </rPh>
    <rPh sb="19" eb="22">
      <t>コウフキン</t>
    </rPh>
    <phoneticPr fontId="38"/>
  </si>
  <si>
    <t>「工事(一時)中止(解除)通知書」を追加しました。</t>
    <rPh sb="18" eb="20">
      <t>ツイカ</t>
    </rPh>
    <phoneticPr fontId="38"/>
  </si>
  <si>
    <t>おり通知します。</t>
  </si>
  <si>
    <t>契約管理システムのデータを利用する様に変更。取り急ぎ部分使用承諾書を変更</t>
    <rPh sb="0" eb="2">
      <t>ケイヤク</t>
    </rPh>
    <rPh sb="2" eb="4">
      <t>カンリ</t>
    </rPh>
    <rPh sb="13" eb="15">
      <t>リヨウ</t>
    </rPh>
    <rPh sb="17" eb="18">
      <t>ヨウ</t>
    </rPh>
    <rPh sb="19" eb="21">
      <t>ヘンコウ</t>
    </rPh>
    <rPh sb="22" eb="23">
      <t>ト</t>
    </rPh>
    <rPh sb="24" eb="25">
      <t>イソ</t>
    </rPh>
    <rPh sb="26" eb="28">
      <t>ブブン</t>
    </rPh>
    <rPh sb="28" eb="30">
      <t>シヨウ</t>
    </rPh>
    <rPh sb="30" eb="33">
      <t>ショウダクショ</t>
    </rPh>
    <rPh sb="34" eb="36">
      <t>ヘンコウ</t>
    </rPh>
    <phoneticPr fontId="38"/>
  </si>
  <si>
    <t>年月日：</t>
    <rPh sb="0" eb="3">
      <t>ネンガッピ</t>
    </rPh>
    <phoneticPr fontId="38"/>
  </si>
  <si>
    <t>変更請負金額(税込)</t>
    <rPh sb="0" eb="2">
      <t>ヘンコウ</t>
    </rPh>
    <rPh sb="2" eb="4">
      <t>ウケオイ</t>
    </rPh>
    <rPh sb="4" eb="6">
      <t>キンガク</t>
    </rPh>
    <rPh sb="7" eb="9">
      <t>ゼイコミ</t>
    </rPh>
    <phoneticPr fontId="38"/>
  </si>
  <si>
    <t>国、県の様式を参考に、発注者から受注者への通知等の作成を省力化、効率化するために作成</t>
  </si>
  <si>
    <t>第12条</t>
    <rPh sb="0" eb="1">
      <t>だい</t>
    </rPh>
    <rPh sb="3" eb="4">
      <t>じょう</t>
    </rPh>
    <phoneticPr fontId="47" type="Hiragana"/>
  </si>
  <si>
    <t>更新情報を追加しました。</t>
  </si>
  <si>
    <t>第74条</t>
    <rPh sb="0" eb="1">
      <t>だい</t>
    </rPh>
    <rPh sb="3" eb="4">
      <t>じょう</t>
    </rPh>
    <phoneticPr fontId="47" type="Hiragana"/>
  </si>
  <si>
    <t>書類検査</t>
    <rPh sb="0" eb="2">
      <t>ショルイ</t>
    </rPh>
    <rPh sb="2" eb="4">
      <t>ケンサ</t>
    </rPh>
    <phoneticPr fontId="85"/>
  </si>
  <si>
    <t>内容変更のみ</t>
  </si>
  <si>
    <t>NO.</t>
  </si>
  <si>
    <t>書類一覧を追加しました。</t>
    <rPh sb="5" eb="7">
      <t>ツイカ</t>
    </rPh>
    <phoneticPr fontId="38"/>
  </si>
  <si>
    <t>使用通知</t>
  </si>
  <si>
    <t>第5条</t>
    <rPh sb="0" eb="1">
      <t>だい</t>
    </rPh>
    <rPh sb="2" eb="3">
      <t>じょう</t>
    </rPh>
    <phoneticPr fontId="47" type="Hiragana"/>
  </si>
  <si>
    <t>受理日</t>
    <rPh sb="0" eb="2">
      <t>ジュリ</t>
    </rPh>
    <rPh sb="2" eb="3">
      <t>ビ</t>
    </rPh>
    <phoneticPr fontId="38"/>
  </si>
  <si>
    <t>市長</t>
    <rPh sb="0" eb="2">
      <t>シチョウ</t>
    </rPh>
    <phoneticPr fontId="38"/>
  </si>
  <si>
    <t>契約変更の事務</t>
    <rPh sb="0" eb="2">
      <t>ケイヤク</t>
    </rPh>
    <rPh sb="2" eb="4">
      <t>ヘンコウ</t>
    </rPh>
    <rPh sb="5" eb="7">
      <t>ジム</t>
    </rPh>
    <phoneticPr fontId="38"/>
  </si>
  <si>
    <t>元号を令和に対応しました。</t>
    <rPh sb="0" eb="2">
      <t>ゲンゴウ</t>
    </rPh>
    <rPh sb="3" eb="5">
      <t>レイワ</t>
    </rPh>
    <rPh sb="6" eb="8">
      <t>タイオウ</t>
    </rPh>
    <phoneticPr fontId="38"/>
  </si>
  <si>
    <t>変更理由書の書式を変更</t>
    <rPh sb="0" eb="2">
      <t>ヘンコウ</t>
    </rPh>
    <rPh sb="2" eb="5">
      <t>リユウショ</t>
    </rPh>
    <rPh sb="6" eb="8">
      <t>ショシキ</t>
    </rPh>
    <rPh sb="9" eb="11">
      <t>ヘンコウ</t>
    </rPh>
    <phoneticPr fontId="38"/>
  </si>
  <si>
    <t>入札</t>
    <rPh sb="0" eb="2">
      <t>にゅうさつ</t>
    </rPh>
    <phoneticPr fontId="47" type="Hiragana"/>
  </si>
  <si>
    <t>円</t>
    <rPh sb="0" eb="1">
      <t>エン</t>
    </rPh>
    <phoneticPr fontId="38"/>
  </si>
  <si>
    <t>「工事関係者措置要求書」を追加しました。</t>
    <rPh sb="1" eb="3">
      <t>コウジ</t>
    </rPh>
    <rPh sb="3" eb="6">
      <t>カンケイシャ</t>
    </rPh>
    <rPh sb="6" eb="8">
      <t>ソチ</t>
    </rPh>
    <rPh sb="8" eb="11">
      <t>ヨウキュウショ</t>
    </rPh>
    <rPh sb="13" eb="15">
      <t>ツイカ</t>
    </rPh>
    <phoneticPr fontId="38"/>
  </si>
  <si>
    <t>合　議</t>
    <rPh sb="0" eb="1">
      <t>ゴウ</t>
    </rPh>
    <rPh sb="2" eb="3">
      <t>ギ</t>
    </rPh>
    <phoneticPr fontId="38"/>
  </si>
  <si>
    <t>第30条</t>
    <rPh sb="0" eb="1">
      <t>だい</t>
    </rPh>
    <rPh sb="3" eb="4">
      <t>じょう</t>
    </rPh>
    <phoneticPr fontId="47" type="Hiragana"/>
  </si>
  <si>
    <t>）</t>
  </si>
  <si>
    <t>「支給材料(貸与品)の引渡書」を追加しました。</t>
    <rPh sb="16" eb="18">
      <t>ツイカ</t>
    </rPh>
    <phoneticPr fontId="38"/>
  </si>
  <si>
    <t>工事請負契約約款</t>
    <rPh sb="0" eb="2">
      <t>こうじ</t>
    </rPh>
    <rPh sb="2" eb="4">
      <t>うけおい</t>
    </rPh>
    <rPh sb="4" eb="6">
      <t>けいやく</t>
    </rPh>
    <rPh sb="6" eb="8">
      <t>やっかん</t>
    </rPh>
    <phoneticPr fontId="47" type="Hiragana"/>
  </si>
  <si>
    <t>監督員設計書</t>
    <rPh sb="0" eb="2">
      <t>かんとく</t>
    </rPh>
    <rPh sb="2" eb="3">
      <t>いん</t>
    </rPh>
    <rPh sb="3" eb="6">
      <t>せっけいしょ</t>
    </rPh>
    <phoneticPr fontId="47" type="Hiragana"/>
  </si>
  <si>
    <t>令和4年12月19日(月)</t>
    <rPh sb="0" eb="13">
      <t>キョウ</t>
    </rPh>
    <phoneticPr fontId="38"/>
  </si>
  <si>
    <t>書類一覧</t>
    <rPh sb="0" eb="2">
      <t>しょるい</t>
    </rPh>
    <rPh sb="2" eb="4">
      <t>いちらん</t>
    </rPh>
    <phoneticPr fontId="47" type="Hiragana"/>
  </si>
  <si>
    <t>第14条</t>
    <rPh sb="0" eb="1">
      <t>だい</t>
    </rPh>
    <rPh sb="3" eb="4">
      <t>じょう</t>
    </rPh>
    <phoneticPr fontId="47" type="Hiragana"/>
  </si>
  <si>
    <t>次のとおり監督員を命じてよろしいか。</t>
  </si>
  <si>
    <t>監理技術者
氏名</t>
    <rPh sb="0" eb="2">
      <t>カンリ</t>
    </rPh>
    <rPh sb="2" eb="4">
      <t>ギジュツ</t>
    </rPh>
    <rPh sb="4" eb="5">
      <t>シャ</t>
    </rPh>
    <rPh sb="6" eb="8">
      <t>シメイ</t>
    </rPh>
    <phoneticPr fontId="38"/>
  </si>
  <si>
    <t>一般会計（繰越）</t>
    <rPh sb="0" eb="2">
      <t>イッパン</t>
    </rPh>
    <rPh sb="2" eb="4">
      <t>カイケイ</t>
    </rPh>
    <rPh sb="5" eb="7">
      <t>クリコシ</t>
    </rPh>
    <phoneticPr fontId="38"/>
  </si>
  <si>
    <t>工事が完了した部分</t>
    <rPh sb="0" eb="2">
      <t>コウジ</t>
    </rPh>
    <rPh sb="3" eb="5">
      <t>カンリョウ</t>
    </rPh>
    <rPh sb="7" eb="9">
      <t>ブブン</t>
    </rPh>
    <phoneticPr fontId="38"/>
  </si>
  <si>
    <t>令和4年12月22日(木)</t>
    <rPh sb="0" eb="13">
      <t>キョウ</t>
    </rPh>
    <phoneticPr fontId="38"/>
  </si>
  <si>
    <t>001</t>
  </si>
  <si>
    <r>
      <rPr>
        <strike/>
        <sz val="11"/>
        <color auto="1"/>
        <rFont val="ＭＳ Ｐゴシック"/>
      </rPr>
      <t>施工体制台帳のページを作成</t>
    </r>
    <r>
      <rPr>
        <sz val="11"/>
        <color auto="1"/>
        <rFont val="ＭＳ Ｐゴシック"/>
      </rPr>
      <t>　→受注者用工事様式に追加</t>
    </r>
    <rPh sb="0" eb="2">
      <t>セコウ</t>
    </rPh>
    <rPh sb="2" eb="4">
      <t>タイセイ</t>
    </rPh>
    <rPh sb="4" eb="6">
      <t>ダイチョウ</t>
    </rPh>
    <rPh sb="11" eb="13">
      <t>サクセイ</t>
    </rPh>
    <rPh sb="15" eb="18">
      <t>ジュチュウシャ</t>
    </rPh>
    <rPh sb="18" eb="19">
      <t>ヨウ</t>
    </rPh>
    <rPh sb="19" eb="21">
      <t>コウジ</t>
    </rPh>
    <rPh sb="21" eb="23">
      <t>ヨウシキ</t>
    </rPh>
    <rPh sb="24" eb="26">
      <t>ツイカ</t>
    </rPh>
    <phoneticPr fontId="38"/>
  </si>
  <si>
    <t>監督員</t>
    <rPh sb="0" eb="2">
      <t>カントク</t>
    </rPh>
    <rPh sb="2" eb="3">
      <t>イン</t>
    </rPh>
    <phoneticPr fontId="38"/>
  </si>
  <si>
    <t>監督員・氏名</t>
  </si>
  <si>
    <t>令和5年2月1日(水)</t>
    <rPh sb="0" eb="11">
      <t>キョウ</t>
    </rPh>
    <phoneticPr fontId="38"/>
  </si>
  <si>
    <t>※工事の内容により、これ以外の書類が必要になることがあります。必ず約款や規則等を確認してください。</t>
    <rPh sb="1" eb="3">
      <t>コウジ</t>
    </rPh>
    <rPh sb="4" eb="6">
      <t>ナイヨウ</t>
    </rPh>
    <rPh sb="12" eb="14">
      <t>イガイ</t>
    </rPh>
    <rPh sb="15" eb="17">
      <t>ショルイ</t>
    </rPh>
    <rPh sb="18" eb="20">
      <t>ヒツヨウ</t>
    </rPh>
    <rPh sb="31" eb="32">
      <t>カナラ</t>
    </rPh>
    <rPh sb="33" eb="35">
      <t>ヤッカン</t>
    </rPh>
    <rPh sb="36" eb="38">
      <t>キソク</t>
    </rPh>
    <rPh sb="38" eb="39">
      <t>トウ</t>
    </rPh>
    <rPh sb="40" eb="42">
      <t>カクニン</t>
    </rPh>
    <phoneticPr fontId="38"/>
  </si>
  <si>
    <t>工事出来形部分等確認通知書</t>
    <rPh sb="0" eb="2">
      <t>コウジ</t>
    </rPh>
    <rPh sb="2" eb="4">
      <t>デキ</t>
    </rPh>
    <rPh sb="4" eb="5">
      <t>カタ</t>
    </rPh>
    <rPh sb="5" eb="7">
      <t>ブブン</t>
    </rPh>
    <rPh sb="7" eb="8">
      <t>トウ</t>
    </rPh>
    <rPh sb="8" eb="10">
      <t>カクニン</t>
    </rPh>
    <rPh sb="10" eb="13">
      <t>ツウチショ</t>
    </rPh>
    <phoneticPr fontId="38"/>
  </si>
  <si>
    <t>備考　・　ガルーン掲載</t>
    <rPh sb="0" eb="2">
      <t>ビコウ</t>
    </rPh>
    <rPh sb="9" eb="11">
      <t>ケイサイ</t>
    </rPh>
    <phoneticPr fontId="38"/>
  </si>
  <si>
    <t>支払条件</t>
    <rPh sb="0" eb="2">
      <t>シハライ</t>
    </rPh>
    <rPh sb="2" eb="4">
      <t>ジョウケン</t>
    </rPh>
    <phoneticPr fontId="38"/>
  </si>
  <si>
    <t>※様式名をクリックするとシートに移動します。</t>
    <rPh sb="1" eb="3">
      <t>ヨウシキ</t>
    </rPh>
    <rPh sb="3" eb="4">
      <t>メイ</t>
    </rPh>
    <rPh sb="16" eb="18">
      <t>イドウ</t>
    </rPh>
    <phoneticPr fontId="38"/>
  </si>
  <si>
    <t>ほか</t>
  </si>
  <si>
    <t>※入力用シートの着色部を入力することにより文書に反映されます。（灰色のセルは自動入力）</t>
    <rPh sb="1" eb="4">
      <t>ニュウリョクヨウ</t>
    </rPh>
    <rPh sb="8" eb="10">
      <t>チャクショク</t>
    </rPh>
    <rPh sb="10" eb="11">
      <t>ブ</t>
    </rPh>
    <rPh sb="12" eb="14">
      <t>ニュウリョク</t>
    </rPh>
    <rPh sb="21" eb="23">
      <t>ブンショ</t>
    </rPh>
    <rPh sb="24" eb="26">
      <t>ハンエイ</t>
    </rPh>
    <phoneticPr fontId="38"/>
  </si>
  <si>
    <t>内容及び請負代金</t>
    <rPh sb="0" eb="2">
      <t>ナイヨウ</t>
    </rPh>
    <rPh sb="2" eb="3">
      <t>オヨ</t>
    </rPh>
    <rPh sb="4" eb="6">
      <t>ウケオイ</t>
    </rPh>
    <rPh sb="6" eb="8">
      <t>ダイキン</t>
    </rPh>
    <phoneticPr fontId="38"/>
  </si>
  <si>
    <t>第9条</t>
    <rPh sb="0" eb="1">
      <t>だい</t>
    </rPh>
    <rPh sb="2" eb="3">
      <t>じょう</t>
    </rPh>
    <phoneticPr fontId="47" type="Hiragana"/>
  </si>
  <si>
    <t>別紙出来形検定書のとおり</t>
    <rPh sb="0" eb="2">
      <t>ベッシ</t>
    </rPh>
    <rPh sb="2" eb="4">
      <t>デキ</t>
    </rPh>
    <rPh sb="4" eb="5">
      <t>カタ</t>
    </rPh>
    <rPh sb="5" eb="7">
      <t>ケンテイ</t>
    </rPh>
    <rPh sb="7" eb="8">
      <t>ショ</t>
    </rPh>
    <phoneticPr fontId="38"/>
  </si>
  <si>
    <t>契約</t>
    <rPh sb="0" eb="2">
      <t>けいやく</t>
    </rPh>
    <phoneticPr fontId="47" type="Hiragana"/>
  </si>
  <si>
    <t>第31条の2</t>
    <rPh sb="0" eb="1">
      <t>だい</t>
    </rPh>
    <rPh sb="3" eb="4">
      <t>じょう</t>
    </rPh>
    <phoneticPr fontId="47" type="Hiragana"/>
  </si>
  <si>
    <t>担当</t>
    <rPh sb="0" eb="2">
      <t>タントウ</t>
    </rPh>
    <phoneticPr fontId="38"/>
  </si>
  <si>
    <t>現場説明日時</t>
    <rPh sb="0" eb="2">
      <t>ゲンバ</t>
    </rPh>
    <rPh sb="2" eb="4">
      <t>セツメイ</t>
    </rPh>
    <rPh sb="4" eb="6">
      <t>ニチジ</t>
    </rPh>
    <phoneticPr fontId="38"/>
  </si>
  <si>
    <t>商号又は名称</t>
    <rPh sb="0" eb="2">
      <t>ショウゴウ</t>
    </rPh>
    <rPh sb="2" eb="3">
      <t>マタ</t>
    </rPh>
    <rPh sb="4" eb="6">
      <t>メイショウ</t>
    </rPh>
    <phoneticPr fontId="38"/>
  </si>
  <si>
    <t>：</t>
  </si>
  <si>
    <t>工事</t>
    <rPh sb="0" eb="2">
      <t>コウジ</t>
    </rPh>
    <phoneticPr fontId="38"/>
  </si>
  <si>
    <t>※各様式シートの灰色のセルは入力用シートから自動入力、水色のセルは直接入力してください。</t>
    <rPh sb="1" eb="2">
      <t>カク</t>
    </rPh>
    <rPh sb="2" eb="4">
      <t>ヨウシキ</t>
    </rPh>
    <rPh sb="14" eb="17">
      <t>ニュウリョクヨウ</t>
    </rPh>
    <rPh sb="27" eb="29">
      <t>ミズイロ</t>
    </rPh>
    <rPh sb="33" eb="35">
      <t>チョクセツ</t>
    </rPh>
    <rPh sb="35" eb="37">
      <t>ニュウリョク</t>
    </rPh>
    <phoneticPr fontId="38"/>
  </si>
  <si>
    <t>39・40</t>
  </si>
  <si>
    <t>書類名</t>
    <rPh sb="0" eb="2">
      <t>ショルイ</t>
    </rPh>
    <rPh sb="2" eb="3">
      <t>メイ</t>
    </rPh>
    <phoneticPr fontId="38"/>
  </si>
  <si>
    <t>第19条</t>
    <rPh sb="0" eb="1">
      <t>だい</t>
    </rPh>
    <rPh sb="3" eb="4">
      <t>じょう</t>
    </rPh>
    <phoneticPr fontId="47" type="Hiragana"/>
  </si>
  <si>
    <t>約款</t>
    <rPh sb="0" eb="2">
      <t>ヤッカン</t>
    </rPh>
    <phoneticPr fontId="38"/>
  </si>
  <si>
    <t>建設工事
執行規則</t>
    <rPh sb="0" eb="2">
      <t>けんせつ</t>
    </rPh>
    <rPh sb="2" eb="4">
      <t>こうじ</t>
    </rPh>
    <rPh sb="5" eb="7">
      <t>しっこう</t>
    </rPh>
    <rPh sb="7" eb="9">
      <t>きそく</t>
    </rPh>
    <phoneticPr fontId="47" type="Hiragana"/>
  </si>
  <si>
    <t>受注者</t>
    <rPh sb="0" eb="2">
      <t>ジュチュウ</t>
    </rPh>
    <rPh sb="2" eb="3">
      <t>シャ</t>
    </rPh>
    <phoneticPr fontId="38"/>
  </si>
  <si>
    <t>保証書に係る保管証書(銀行)</t>
    <rPh sb="0" eb="3">
      <t>ほしょうしょ</t>
    </rPh>
    <rPh sb="4" eb="5">
      <t>かか</t>
    </rPh>
    <rPh sb="6" eb="8">
      <t>ほかん</t>
    </rPh>
    <rPh sb="8" eb="10">
      <t>しょうしょ</t>
    </rPh>
    <rPh sb="11" eb="13">
      <t>ぎんこう</t>
    </rPh>
    <phoneticPr fontId="47" type="Hiragana"/>
  </si>
  <si>
    <t>カルテ</t>
  </si>
  <si>
    <t>封筒</t>
    <rPh sb="0" eb="2">
      <t>ふうとう</t>
    </rPh>
    <phoneticPr fontId="47" type="Hiragana"/>
  </si>
  <si>
    <t>金融機関による保証</t>
    <rPh sb="0" eb="2">
      <t>キンユウ</t>
    </rPh>
    <rPh sb="2" eb="4">
      <t>キカン</t>
    </rPh>
    <rPh sb="7" eb="9">
      <t>ホショウ</t>
    </rPh>
    <phoneticPr fontId="38"/>
  </si>
  <si>
    <t>工事カルテ（入力用シート）</t>
  </si>
  <si>
    <t>細節</t>
    <rPh sb="0" eb="1">
      <t>サイ</t>
    </rPh>
    <rPh sb="1" eb="2">
      <t>セツ</t>
    </rPh>
    <phoneticPr fontId="38"/>
  </si>
  <si>
    <t>国土交通書中部地方整備局営繕部</t>
  </si>
  <si>
    <t>～100万円</t>
    <rPh sb="4" eb="6">
      <t>マンエン</t>
    </rPh>
    <phoneticPr fontId="38"/>
  </si>
  <si>
    <t>又は発注者の指定する日まで</t>
    <rPh sb="0" eb="1">
      <t>マタ</t>
    </rPh>
    <rPh sb="2" eb="5">
      <t>ハッチュウシャ</t>
    </rPh>
    <rPh sb="6" eb="8">
      <t>シテイ</t>
    </rPh>
    <rPh sb="10" eb="11">
      <t>ヒ</t>
    </rPh>
    <phoneticPr fontId="38"/>
  </si>
  <si>
    <t>業者名簿（入力用シート）</t>
  </si>
  <si>
    <t>令和　　年　　月　　日</t>
    <rPh sb="0" eb="2">
      <t>レイワ</t>
    </rPh>
    <phoneticPr fontId="38"/>
  </si>
  <si>
    <t>http://cybozusv.city.local/cgi-bin/cbgrn/grn.cgi/cabinet/index?hid=3183</t>
  </si>
  <si>
    <t>10</t>
  </si>
  <si>
    <t>工事目的物の全部</t>
    <rPh sb="0" eb="2">
      <t>コウジ</t>
    </rPh>
    <rPh sb="2" eb="5">
      <t>モクテキブツ</t>
    </rPh>
    <rPh sb="6" eb="8">
      <t>ゼンブ</t>
    </rPh>
    <phoneticPr fontId="38"/>
  </si>
  <si>
    <t>工期及び請負代金</t>
    <rPh sb="0" eb="2">
      <t>コウキ</t>
    </rPh>
    <rPh sb="2" eb="3">
      <t>オヨ</t>
    </rPh>
    <rPh sb="4" eb="6">
      <t>ウケオイ</t>
    </rPh>
    <rPh sb="6" eb="8">
      <t>ダイキン</t>
    </rPh>
    <phoneticPr fontId="38"/>
  </si>
  <si>
    <t>http://cybozusv.city.local/cgi-bin/cbgrn/grn.cgi/cabinet/index?hid=614</t>
  </si>
  <si>
    <t>履行場所又は納入場所</t>
  </si>
  <si>
    <t>a</t>
  </si>
  <si>
    <t>各種データは基本情報1-1にリンクしているものがあります。</t>
    <rPh sb="0" eb="2">
      <t>カクシュ</t>
    </rPh>
    <rPh sb="6" eb="8">
      <t>キホン</t>
    </rPh>
    <rPh sb="8" eb="10">
      <t>ジョウホウ</t>
    </rPh>
    <phoneticPr fontId="38"/>
  </si>
  <si>
    <t>予定価格調書</t>
    <rPh sb="0" eb="2">
      <t>ヨテイ</t>
    </rPh>
    <rPh sb="2" eb="4">
      <t>カカク</t>
    </rPh>
    <rPh sb="4" eb="6">
      <t>チョウショ</t>
    </rPh>
    <phoneticPr fontId="38"/>
  </si>
  <si>
    <t>請負代金のみ</t>
    <rPh sb="0" eb="2">
      <t>ウケオイ</t>
    </rPh>
    <rPh sb="2" eb="4">
      <t>ダイキン</t>
    </rPh>
    <phoneticPr fontId="38"/>
  </si>
  <si>
    <t>指名通知</t>
    <rPh sb="0" eb="2">
      <t>シメイ</t>
    </rPh>
    <rPh sb="2" eb="4">
      <t>ツウチ</t>
    </rPh>
    <phoneticPr fontId="38"/>
  </si>
  <si>
    <t>第1条</t>
    <rPh sb="0" eb="1">
      <t>だい</t>
    </rPh>
    <rPh sb="2" eb="3">
      <t>じょう</t>
    </rPh>
    <phoneticPr fontId="47" type="Hiragana"/>
  </si>
  <si>
    <t>（内容）</t>
    <rPh sb="1" eb="3">
      <t>ナイヨウ</t>
    </rPh>
    <phoneticPr fontId="38"/>
  </si>
  <si>
    <t>質問回答書</t>
    <rPh sb="0" eb="2">
      <t>しつもん</t>
    </rPh>
    <rPh sb="2" eb="5">
      <t>かいとうしょ</t>
    </rPh>
    <phoneticPr fontId="47" type="Hiragana"/>
  </si>
  <si>
    <t>第37条</t>
    <rPh sb="0" eb="1">
      <t>だい</t>
    </rPh>
    <rPh sb="3" eb="4">
      <t>じょう</t>
    </rPh>
    <phoneticPr fontId="47" type="Hiragana"/>
  </si>
  <si>
    <t>増　・　減</t>
  </si>
  <si>
    <t>開札筆記</t>
    <rPh sb="0" eb="2">
      <t>かいさつ</t>
    </rPh>
    <rPh sb="2" eb="4">
      <t>ひっき</t>
    </rPh>
    <phoneticPr fontId="47" type="Hiragana"/>
  </si>
  <si>
    <t>主任</t>
    <rPh sb="0" eb="2">
      <t>シュニン</t>
    </rPh>
    <phoneticPr fontId="38"/>
  </si>
  <si>
    <t>財務規則</t>
    <rPh sb="0" eb="2">
      <t>ざいむ</t>
    </rPh>
    <rPh sb="2" eb="4">
      <t>きそく</t>
    </rPh>
    <phoneticPr fontId="47" type="Hiragana"/>
  </si>
  <si>
    <t>中学校図書館整備（住民生活に光をそそぐ交付金）</t>
    <rPh sb="0" eb="3">
      <t>チュウガッコウ</t>
    </rPh>
    <rPh sb="3" eb="6">
      <t>トショカン</t>
    </rPh>
    <rPh sb="6" eb="8">
      <t>セイビ</t>
    </rPh>
    <rPh sb="9" eb="11">
      <t>ジュウミン</t>
    </rPh>
    <rPh sb="11" eb="13">
      <t>セイカツ</t>
    </rPh>
    <rPh sb="14" eb="15">
      <t>ヒカリ</t>
    </rPh>
    <rPh sb="19" eb="22">
      <t>コウフキン</t>
    </rPh>
    <phoneticPr fontId="38"/>
  </si>
  <si>
    <t>建設工事請負(変更)契約書(頭書)</t>
    <rPh sb="0" eb="2">
      <t>けんせつ</t>
    </rPh>
    <rPh sb="2" eb="4">
      <t>こうじ</t>
    </rPh>
    <rPh sb="4" eb="6">
      <t>うけおい</t>
    </rPh>
    <rPh sb="7" eb="9">
      <t>へんこう</t>
    </rPh>
    <rPh sb="10" eb="12">
      <t>けいやく</t>
    </rPh>
    <rPh sb="12" eb="13">
      <t>しょ</t>
    </rPh>
    <rPh sb="14" eb="15">
      <t>あたま</t>
    </rPh>
    <rPh sb="15" eb="16">
      <t>か</t>
    </rPh>
    <phoneticPr fontId="47" type="Hiragana"/>
  </si>
  <si>
    <t>工事(一時)中止(解除)通知書</t>
    <rPh sb="0" eb="2">
      <t>こうじ</t>
    </rPh>
    <rPh sb="3" eb="5">
      <t>いちじ</t>
    </rPh>
    <rPh sb="6" eb="8">
      <t>ちゅうし</t>
    </rPh>
    <rPh sb="9" eb="11">
      <t>かいじょ</t>
    </rPh>
    <rPh sb="12" eb="15">
      <t>つうちしょ</t>
    </rPh>
    <phoneticPr fontId="47" type="Hiragana"/>
  </si>
  <si>
    <t>仲裁合意書</t>
    <rPh sb="0" eb="2">
      <t>ちゅうさい</t>
    </rPh>
    <rPh sb="2" eb="5">
      <t>ごういしょ</t>
    </rPh>
    <phoneticPr fontId="47" type="Hiragana"/>
  </si>
  <si>
    <t>累計額
（千円）</t>
    <rPh sb="0" eb="2">
      <t>ルイケイ</t>
    </rPh>
    <rPh sb="2" eb="3">
      <t>ガク</t>
    </rPh>
    <rPh sb="5" eb="7">
      <t>センエン</t>
    </rPh>
    <phoneticPr fontId="38"/>
  </si>
  <si>
    <t>現場代理人</t>
    <rPh sb="0" eb="1">
      <t>ウツツ</t>
    </rPh>
    <rPh sb="1" eb="2">
      <t>バ</t>
    </rPh>
    <rPh sb="2" eb="5">
      <t>ダイリニン</t>
    </rPh>
    <phoneticPr fontId="38"/>
  </si>
  <si>
    <t>起債</t>
    <rPh sb="0" eb="2">
      <t>キサイ</t>
    </rPh>
    <phoneticPr fontId="38"/>
  </si>
  <si>
    <t>第53条</t>
    <rPh sb="0" eb="1">
      <t>だい</t>
    </rPh>
    <rPh sb="3" eb="4">
      <t>じょう</t>
    </rPh>
    <phoneticPr fontId="47" type="Hiragana"/>
  </si>
  <si>
    <t>印</t>
    <rPh sb="0" eb="1">
      <t>シルシ</t>
    </rPh>
    <phoneticPr fontId="38"/>
  </si>
  <si>
    <t>保証金保管証書(現金)</t>
    <rPh sb="0" eb="3">
      <t>ほしょうきん</t>
    </rPh>
    <rPh sb="3" eb="5">
      <t>ほかん</t>
    </rPh>
    <rPh sb="5" eb="6">
      <t>しょう</t>
    </rPh>
    <rPh sb="6" eb="7">
      <t>しょ</t>
    </rPh>
    <rPh sb="8" eb="10">
      <t>げんきん</t>
    </rPh>
    <phoneticPr fontId="47" type="Hiragana"/>
  </si>
  <si>
    <t>受注者発議</t>
    <rPh sb="0" eb="3">
      <t>ジュチュウシャ</t>
    </rPh>
    <rPh sb="3" eb="5">
      <t>ハツギ</t>
    </rPh>
    <phoneticPr fontId="38"/>
  </si>
  <si>
    <t>支給材料(貸与品)の引渡書</t>
    <rPh sb="0" eb="2">
      <t>しきゅう</t>
    </rPh>
    <rPh sb="2" eb="4">
      <t>ざいりょう</t>
    </rPh>
    <rPh sb="5" eb="7">
      <t>たいよ</t>
    </rPh>
    <rPh sb="7" eb="8">
      <t>ひん</t>
    </rPh>
    <rPh sb="10" eb="12">
      <t>ひきわたし</t>
    </rPh>
    <rPh sb="12" eb="13">
      <t>しょ</t>
    </rPh>
    <phoneticPr fontId="47" type="Hiragana"/>
  </si>
  <si>
    <t>監督員通知書</t>
    <rPh sb="0" eb="2">
      <t>かんとく</t>
    </rPh>
    <rPh sb="2" eb="3">
      <t>いん</t>
    </rPh>
    <rPh sb="3" eb="5">
      <t>つうち</t>
    </rPh>
    <rPh sb="5" eb="6">
      <t>しょ</t>
    </rPh>
    <phoneticPr fontId="47" type="Hiragana"/>
  </si>
  <si>
    <t>通知日</t>
    <rPh sb="0" eb="3">
      <t>ツウチビ</t>
    </rPh>
    <phoneticPr fontId="38"/>
  </si>
  <si>
    <t>元請負額（b）</t>
  </si>
  <si>
    <t>部分払（１回目）</t>
    <rPh sb="0" eb="2">
      <t>ブブン</t>
    </rPh>
    <rPh sb="2" eb="3">
      <t>バライ</t>
    </rPh>
    <rPh sb="5" eb="7">
      <t>カイメ</t>
    </rPh>
    <phoneticPr fontId="38"/>
  </si>
  <si>
    <t>回答</t>
    <rPh sb="0" eb="2">
      <t>カイトウ</t>
    </rPh>
    <phoneticPr fontId="38"/>
  </si>
  <si>
    <t>（　１</t>
  </si>
  <si>
    <t>○○○○課</t>
    <rPh sb="4" eb="5">
      <t>カ</t>
    </rPh>
    <phoneticPr fontId="38"/>
  </si>
  <si>
    <t>受注、変更、訂正及び完成時10日以内</t>
  </si>
  <si>
    <t>概算増減額
（千円）</t>
    <rPh sb="0" eb="2">
      <t>ガイサン</t>
    </rPh>
    <rPh sb="2" eb="4">
      <t>ゾウゲン</t>
    </rPh>
    <rPh sb="4" eb="5">
      <t>ガク</t>
    </rPh>
    <rPh sb="7" eb="9">
      <t>センエン</t>
    </rPh>
    <phoneticPr fontId="38"/>
  </si>
  <si>
    <t>工事中</t>
    <rPh sb="0" eb="3">
      <t>こうじちゅう</t>
    </rPh>
    <phoneticPr fontId="47" type="Hiragana"/>
  </si>
  <si>
    <t>令和</t>
    <rPh sb="0" eb="2">
      <t>レイワ</t>
    </rPh>
    <phoneticPr fontId="38"/>
  </si>
  <si>
    <t>検査場所</t>
    <rPh sb="0" eb="2">
      <t>ケンサ</t>
    </rPh>
    <rPh sb="2" eb="4">
      <t>バショ</t>
    </rPh>
    <phoneticPr fontId="38"/>
  </si>
  <si>
    <t>工事関係者措置要求書</t>
    <rPh sb="0" eb="2">
      <t>こうじ</t>
    </rPh>
    <rPh sb="2" eb="4">
      <t>かんけい</t>
    </rPh>
    <rPh sb="4" eb="5">
      <t>しゃ</t>
    </rPh>
    <rPh sb="5" eb="7">
      <t>そち</t>
    </rPh>
    <rPh sb="7" eb="10">
      <t>ようきゅうしょ</t>
    </rPh>
    <phoneticPr fontId="47" type="Hiragana"/>
  </si>
  <si>
    <t>第33条</t>
    <rPh sb="0" eb="1">
      <t>だい</t>
    </rPh>
    <rPh sb="3" eb="4">
      <t>じょう</t>
    </rPh>
    <phoneticPr fontId="47" type="Hiragana"/>
  </si>
  <si>
    <t>第15条</t>
    <rPh sb="0" eb="1">
      <t>だい</t>
    </rPh>
    <rPh sb="3" eb="4">
      <t>じょう</t>
    </rPh>
    <phoneticPr fontId="47" type="Hiragana"/>
  </si>
  <si>
    <t>基準日</t>
    <rPh sb="0" eb="3">
      <t>キジュンビ</t>
    </rPh>
    <phoneticPr fontId="38"/>
  </si>
  <si>
    <t>技術者</t>
    <rPh sb="0" eb="3">
      <t>ギジュツシャ</t>
    </rPh>
    <phoneticPr fontId="38"/>
  </si>
  <si>
    <t>無</t>
    <rPh sb="0" eb="1">
      <t>ナシ</t>
    </rPh>
    <phoneticPr fontId="38"/>
  </si>
  <si>
    <t>03</t>
  </si>
  <si>
    <t>18・19</t>
  </si>
  <si>
    <t>不適当と認められる理由</t>
    <rPh sb="0" eb="3">
      <t>フテキトウ</t>
    </rPh>
    <rPh sb="4" eb="5">
      <t>ミト</t>
    </rPh>
    <rPh sb="9" eb="11">
      <t>リユウ</t>
    </rPh>
    <phoneticPr fontId="38"/>
  </si>
  <si>
    <t>第36条</t>
    <rPh sb="0" eb="1">
      <t>だい</t>
    </rPh>
    <rPh sb="3" eb="4">
      <t>じょう</t>
    </rPh>
    <phoneticPr fontId="47" type="Hiragana"/>
  </si>
  <si>
    <t>Ｃ</t>
  </si>
  <si>
    <t>工事打合せ簿</t>
    <rPh sb="0" eb="2">
      <t>こうじ</t>
    </rPh>
    <rPh sb="2" eb="4">
      <t>うちあわ</t>
    </rPh>
    <rPh sb="5" eb="6">
      <t>ぼ</t>
    </rPh>
    <phoneticPr fontId="47" type="Hiragana"/>
  </si>
  <si>
    <t>出来形基準日・確認日</t>
    <rPh sb="0" eb="2">
      <t>デキ</t>
    </rPh>
    <rPh sb="2" eb="3">
      <t>ガタ</t>
    </rPh>
    <rPh sb="3" eb="6">
      <t>キジュンビ</t>
    </rPh>
    <rPh sb="7" eb="9">
      <t>カクニン</t>
    </rPh>
    <rPh sb="9" eb="10">
      <t>ビ</t>
    </rPh>
    <phoneticPr fontId="38"/>
  </si>
  <si>
    <t>打合せ簿_概算増減額○○○千円を追加</t>
  </si>
  <si>
    <t>既契約金額</t>
    <rPh sb="0" eb="1">
      <t>キ</t>
    </rPh>
    <rPh sb="1" eb="3">
      <t>ケイヤク</t>
    </rPh>
    <rPh sb="3" eb="4">
      <t>キン</t>
    </rPh>
    <rPh sb="4" eb="5">
      <t>ガク</t>
    </rPh>
    <phoneticPr fontId="38"/>
  </si>
  <si>
    <t>指示書・協議書〔発注者〕</t>
    <rPh sb="0" eb="3">
      <t>しじしょ</t>
    </rPh>
    <phoneticPr fontId="47" type="Hiragana"/>
  </si>
  <si>
    <t>出来高確認に関する事務</t>
  </si>
  <si>
    <t>令和4年度から「工事打合せ簿」を試用</t>
    <rPh sb="8" eb="10">
      <t>こうじ</t>
    </rPh>
    <rPh sb="10" eb="12">
      <t>うちあわ</t>
    </rPh>
    <rPh sb="13" eb="14">
      <t>ぼ</t>
    </rPh>
    <rPh sb="16" eb="18">
      <t>しよう</t>
    </rPh>
    <phoneticPr fontId="47" type="Hiragana"/>
  </si>
  <si>
    <t>承諾書・協議書〔受注者〕</t>
    <rPh sb="0" eb="2">
      <t>しょうだく</t>
    </rPh>
    <rPh sb="2" eb="3">
      <t>しょ</t>
    </rPh>
    <rPh sb="8" eb="11">
      <t>じゅちゅうしゃ</t>
    </rPh>
    <phoneticPr fontId="47" type="Hiragana"/>
  </si>
  <si>
    <t>第20条</t>
    <rPh sb="0" eb="1">
      <t>だい</t>
    </rPh>
    <rPh sb="3" eb="4">
      <t>じょう</t>
    </rPh>
    <phoneticPr fontId="47" type="Hiragana"/>
  </si>
  <si>
    <t>工事場所</t>
    <rPh sb="0" eb="2">
      <t>コウジ</t>
    </rPh>
    <rPh sb="2" eb="4">
      <t>バショ</t>
    </rPh>
    <phoneticPr fontId="38"/>
  </si>
  <si>
    <t>費　目</t>
    <rPh sb="0" eb="3">
      <t>ヒモク</t>
    </rPh>
    <phoneticPr fontId="38"/>
  </si>
  <si>
    <t>指示</t>
  </si>
  <si>
    <t>第40条</t>
    <rPh sb="0" eb="1">
      <t>だい</t>
    </rPh>
    <rPh sb="3" eb="4">
      <t>じょう</t>
    </rPh>
    <phoneticPr fontId="47" type="Hiragana"/>
  </si>
  <si>
    <t>現場説明書特記事項３「工事の検査」②工事成績評定について</t>
    <rPh sb="0" eb="2">
      <t>げんば</t>
    </rPh>
    <rPh sb="2" eb="5">
      <t>せつめいしょ</t>
    </rPh>
    <rPh sb="5" eb="7">
      <t>とっき</t>
    </rPh>
    <rPh sb="7" eb="9">
      <t>じこう</t>
    </rPh>
    <rPh sb="11" eb="13">
      <t>こうじ</t>
    </rPh>
    <rPh sb="14" eb="16">
      <t>けんさ</t>
    </rPh>
    <rPh sb="18" eb="20">
      <t>こうじ</t>
    </rPh>
    <rPh sb="20" eb="22">
      <t>せいせき</t>
    </rPh>
    <rPh sb="22" eb="24">
      <t>ひょうてい</t>
    </rPh>
    <phoneticPr fontId="47" type="Hiragana"/>
  </si>
  <si>
    <t>変更</t>
    <rPh sb="0" eb="2">
      <t>へんこう</t>
    </rPh>
    <phoneticPr fontId="47" type="Hiragana"/>
  </si>
  <si>
    <t>変更設計に係る協議書等の整理表</t>
    <rPh sb="0" eb="2">
      <t>へんこう</t>
    </rPh>
    <rPh sb="2" eb="4">
      <t>せっけい</t>
    </rPh>
    <rPh sb="5" eb="6">
      <t>かか</t>
    </rPh>
    <rPh sb="7" eb="10">
      <t>きょうぎしょ</t>
    </rPh>
    <rPh sb="10" eb="11">
      <t>とう</t>
    </rPh>
    <rPh sb="12" eb="14">
      <t>せいり</t>
    </rPh>
    <rPh sb="14" eb="15">
      <t>ひょう</t>
    </rPh>
    <phoneticPr fontId="47" type="Hiragana"/>
  </si>
  <si>
    <t>変更請負金額算出計算表</t>
    <rPh sb="0" eb="2">
      <t>へんこう</t>
    </rPh>
    <rPh sb="2" eb="4">
      <t>うけおい</t>
    </rPh>
    <rPh sb="4" eb="5">
      <t>きん</t>
    </rPh>
    <rPh sb="5" eb="6">
      <t>がく</t>
    </rPh>
    <rPh sb="6" eb="8">
      <t>さんしゅつ</t>
    </rPh>
    <rPh sb="8" eb="11">
      <t>けいさんひょう</t>
    </rPh>
    <phoneticPr fontId="47" type="Hiragana"/>
  </si>
  <si>
    <t>起案者職指名</t>
    <rPh sb="0" eb="2">
      <t>キアン</t>
    </rPh>
    <rPh sb="2" eb="3">
      <t>シャ</t>
    </rPh>
    <rPh sb="3" eb="4">
      <t>ショク</t>
    </rPh>
    <rPh sb="4" eb="6">
      <t>シメイ</t>
    </rPh>
    <phoneticPr fontId="38"/>
  </si>
  <si>
    <t>検査に関する事務</t>
  </si>
  <si>
    <t>１</t>
  </si>
  <si>
    <t>工事の変更について</t>
    <rPh sb="0" eb="2">
      <t>こうじ</t>
    </rPh>
    <rPh sb="3" eb="5">
      <t>へんこう</t>
    </rPh>
    <phoneticPr fontId="47" type="Hiragana"/>
  </si>
  <si>
    <t>前払金額・請求日</t>
    <rPh sb="0" eb="2">
      <t>マエバラ</t>
    </rPh>
    <rPh sb="2" eb="4">
      <t>キンガク</t>
    </rPh>
    <rPh sb="5" eb="7">
      <t>セイキュウ</t>
    </rPh>
    <rPh sb="7" eb="8">
      <t>ビ</t>
    </rPh>
    <phoneticPr fontId="38"/>
  </si>
  <si>
    <t>×</t>
  </si>
  <si>
    <t>23・24</t>
  </si>
  <si>
    <t>部分払</t>
    <rPh sb="0" eb="2">
      <t>ぶぶん</t>
    </rPh>
    <rPh sb="2" eb="3">
      <t>ばら</t>
    </rPh>
    <phoneticPr fontId="47" type="Hiragana"/>
  </si>
  <si>
    <t>完　成</t>
    <rPh sb="0" eb="1">
      <t>カン</t>
    </rPh>
    <rPh sb="2" eb="3">
      <t>シゲル</t>
    </rPh>
    <phoneticPr fontId="38"/>
  </si>
  <si>
    <t>不合格</t>
    <rPh sb="0" eb="3">
      <t>フゴウカク</t>
    </rPh>
    <phoneticPr fontId="38"/>
  </si>
  <si>
    <t>直営</t>
    <rPh sb="0" eb="2">
      <t>チョクエイ</t>
    </rPh>
    <phoneticPr fontId="38"/>
  </si>
  <si>
    <t>工事出来形部分等確認依頼書</t>
  </si>
  <si>
    <t>(第37条)</t>
    <rPh sb="1" eb="2">
      <t>だい</t>
    </rPh>
    <rPh sb="4" eb="5">
      <t>じょう</t>
    </rPh>
    <phoneticPr fontId="47" type="Hiragana"/>
  </si>
  <si>
    <t>または管理をすることを目的とする工事に該当するため、検査評定の対象としないこととする。</t>
  </si>
  <si>
    <t>依頼元情報-担当課（コード）</t>
  </si>
  <si>
    <t>　このことについて、倉吉市建設工事執行規則第５２条第４項の規定に基づき、別紙のと</t>
    <rPh sb="10" eb="13">
      <t>クラヨシシ</t>
    </rPh>
    <rPh sb="13" eb="15">
      <t>ケンセツ</t>
    </rPh>
    <rPh sb="15" eb="17">
      <t>コウジ</t>
    </rPh>
    <rPh sb="17" eb="19">
      <t>シッコウ</t>
    </rPh>
    <rPh sb="19" eb="21">
      <t>キソク</t>
    </rPh>
    <rPh sb="21" eb="22">
      <t>ダイ</t>
    </rPh>
    <rPh sb="24" eb="25">
      <t>ジョウ</t>
    </rPh>
    <rPh sb="25" eb="26">
      <t>ダイ</t>
    </rPh>
    <rPh sb="27" eb="28">
      <t>コウ</t>
    </rPh>
    <rPh sb="29" eb="31">
      <t>キテイ</t>
    </rPh>
    <rPh sb="32" eb="33">
      <t>モト</t>
    </rPh>
    <rPh sb="36" eb="38">
      <t>ベッシ</t>
    </rPh>
    <phoneticPr fontId="38"/>
  </si>
  <si>
    <t>(第66条)</t>
    <rPh sb="1" eb="2">
      <t>だい</t>
    </rPh>
    <rPh sb="4" eb="5">
      <t>じょう</t>
    </rPh>
    <phoneticPr fontId="47" type="Hiragana"/>
  </si>
  <si>
    <t>・</t>
  </si>
  <si>
    <t>出来形検定書</t>
    <rPh sb="0" eb="2">
      <t>でき</t>
    </rPh>
    <rPh sb="2" eb="3">
      <t>がた</t>
    </rPh>
    <rPh sb="3" eb="5">
      <t>けんてい</t>
    </rPh>
    <rPh sb="5" eb="6">
      <t>しょ</t>
    </rPh>
    <phoneticPr fontId="47" type="Hiragana"/>
  </si>
  <si>
    <t>建設工事部分払算出</t>
    <rPh sb="0" eb="2">
      <t>けんせつ</t>
    </rPh>
    <rPh sb="2" eb="4">
      <t>こうじ</t>
    </rPh>
    <rPh sb="4" eb="6">
      <t>ぶぶん</t>
    </rPh>
    <rPh sb="6" eb="7">
      <t>ばら</t>
    </rPh>
    <rPh sb="7" eb="9">
      <t>さんしゅつ</t>
    </rPh>
    <phoneticPr fontId="47" type="Hiragana"/>
  </si>
  <si>
    <t>起工年月日</t>
    <rPh sb="0" eb="2">
      <t>キコウ</t>
    </rPh>
    <rPh sb="2" eb="5">
      <t>ネンガッピ</t>
    </rPh>
    <phoneticPr fontId="38"/>
  </si>
  <si>
    <t>工事出来形部分等確認通知書</t>
  </si>
  <si>
    <t>倉吉市役所小会議室（本庁舎４階）</t>
    <rPh sb="5" eb="6">
      <t>ショウ</t>
    </rPh>
    <rPh sb="10" eb="11">
      <t>ホン</t>
    </rPh>
    <phoneticPr fontId="38"/>
  </si>
  <si>
    <t>第66条</t>
    <rPh sb="0" eb="1">
      <t>だい</t>
    </rPh>
    <rPh sb="3" eb="4">
      <t>じょう</t>
    </rPh>
    <phoneticPr fontId="47" type="Hiragana"/>
  </si>
  <si>
    <t>部分
引渡</t>
    <rPh sb="0" eb="2">
      <t>ぶぶん</t>
    </rPh>
    <rPh sb="3" eb="5">
      <t>ひきわたし</t>
    </rPh>
    <phoneticPr fontId="47" type="Hiragana"/>
  </si>
  <si>
    <t>部局名</t>
    <rPh sb="0" eb="2">
      <t>ブキョク</t>
    </rPh>
    <rPh sb="2" eb="3">
      <t>メイ</t>
    </rPh>
    <phoneticPr fontId="38"/>
  </si>
  <si>
    <t>協議</t>
    <rPh sb="0" eb="2">
      <t>キョウギ</t>
    </rPh>
    <phoneticPr fontId="38"/>
  </si>
  <si>
    <t>有価証券等の提供</t>
    <rPh sb="0" eb="2">
      <t>ユウカ</t>
    </rPh>
    <rPh sb="2" eb="4">
      <t>ショウケン</t>
    </rPh>
    <rPh sb="4" eb="5">
      <t>トウ</t>
    </rPh>
    <rPh sb="6" eb="8">
      <t>テイキョウ</t>
    </rPh>
    <phoneticPr fontId="38"/>
  </si>
  <si>
    <t>％</t>
  </si>
  <si>
    <t>部分引渡しに係る請負代金算出計算書</t>
  </si>
  <si>
    <t>工事種別</t>
    <rPh sb="0" eb="2">
      <t>コウジ</t>
    </rPh>
    <rPh sb="2" eb="4">
      <t>シュベツ</t>
    </rPh>
    <phoneticPr fontId="38"/>
  </si>
  <si>
    <t>指定部分に相応する請負代金額について</t>
  </si>
  <si>
    <t>について（通知）</t>
    <rPh sb="5" eb="7">
      <t>ツウチ</t>
    </rPh>
    <phoneticPr fontId="38"/>
  </si>
  <si>
    <t>工　事　名</t>
    <rPh sb="0" eb="1">
      <t>コウ</t>
    </rPh>
    <rPh sb="2" eb="3">
      <t>コト</t>
    </rPh>
    <rPh sb="4" eb="5">
      <t>ナ</t>
    </rPh>
    <phoneticPr fontId="38"/>
  </si>
  <si>
    <t>工事中</t>
    <rPh sb="0" eb="3">
      <t>コウジチュウ</t>
    </rPh>
    <phoneticPr fontId="38"/>
  </si>
  <si>
    <t>第38条</t>
    <rPh sb="0" eb="1">
      <t>だい</t>
    </rPh>
    <rPh sb="3" eb="4">
      <t>じょう</t>
    </rPh>
    <phoneticPr fontId="47" type="Hiragana"/>
  </si>
  <si>
    <t>第56条</t>
    <rPh sb="0" eb="1">
      <t>だい</t>
    </rPh>
    <rPh sb="3" eb="4">
      <t>じょう</t>
    </rPh>
    <phoneticPr fontId="47" type="Hiragana"/>
  </si>
  <si>
    <t>部分
使用</t>
    <rPh sb="0" eb="2">
      <t>ぶぶん</t>
    </rPh>
    <rPh sb="3" eb="5">
      <t>しよう</t>
    </rPh>
    <phoneticPr fontId="47" type="Hiragana"/>
  </si>
  <si>
    <t>工事目的物の部分使用について</t>
  </si>
  <si>
    <t>第57条</t>
    <rPh sb="0" eb="1">
      <t>だい</t>
    </rPh>
    <rPh sb="3" eb="4">
      <t>じょう</t>
    </rPh>
    <phoneticPr fontId="47" type="Hiragana"/>
  </si>
  <si>
    <t>2000万円～1億円</t>
    <rPh sb="4" eb="6">
      <t>マンエン</t>
    </rPh>
    <rPh sb="8" eb="10">
      <t>オクエン</t>
    </rPh>
    <phoneticPr fontId="38"/>
  </si>
  <si>
    <t>検査</t>
    <rPh sb="0" eb="2">
      <t>けんさ</t>
    </rPh>
    <phoneticPr fontId="47" type="Hiragana"/>
  </si>
  <si>
    <t>内容、工期及び請負代金</t>
    <rPh sb="0" eb="2">
      <t>ナイヨウ</t>
    </rPh>
    <rPh sb="3" eb="5">
      <t>コウキ</t>
    </rPh>
    <rPh sb="5" eb="6">
      <t>オヨ</t>
    </rPh>
    <rPh sb="7" eb="9">
      <t>ウケオイ</t>
    </rPh>
    <rPh sb="9" eb="11">
      <t>ダイキン</t>
    </rPh>
    <phoneticPr fontId="38"/>
  </si>
  <si>
    <t>Ｃ　－　ｂ</t>
  </si>
  <si>
    <t>契約年月日</t>
    <rPh sb="0" eb="2">
      <t>ケイヤク</t>
    </rPh>
    <rPh sb="2" eb="5">
      <t>ネンガッピ</t>
    </rPh>
    <phoneticPr fontId="38"/>
  </si>
  <si>
    <t>文書番号</t>
  </si>
  <si>
    <t>記</t>
  </si>
  <si>
    <t>完成検査申請書</t>
    <rPh sb="0" eb="2">
      <t>かんせい</t>
    </rPh>
    <rPh sb="2" eb="4">
      <t>けんさ</t>
    </rPh>
    <rPh sb="4" eb="6">
      <t>しんせい</t>
    </rPh>
    <rPh sb="6" eb="7">
      <t>しょ</t>
    </rPh>
    <phoneticPr fontId="47" type="Hiragana"/>
  </si>
  <si>
    <t>1億5千万円～</t>
    <rPh sb="1" eb="2">
      <t>オク</t>
    </rPh>
    <rPh sb="3" eb="6">
      <t>センマンエン</t>
    </rPh>
    <phoneticPr fontId="38"/>
  </si>
  <si>
    <t>第31条</t>
    <rPh sb="0" eb="1">
      <t>だい</t>
    </rPh>
    <rPh sb="3" eb="4">
      <t>じょう</t>
    </rPh>
    <phoneticPr fontId="47" type="Hiragana"/>
  </si>
  <si>
    <t>金額</t>
    <rPh sb="0" eb="2">
      <t>キンガク</t>
    </rPh>
    <phoneticPr fontId="38"/>
  </si>
  <si>
    <t>上記のとおり　〔　承諾　・　別途のとおり再協議　〕　します。</t>
    <rPh sb="0" eb="2">
      <t>ジョウキ</t>
    </rPh>
    <rPh sb="9" eb="11">
      <t>ショウダク</t>
    </rPh>
    <rPh sb="14" eb="16">
      <t>ベット</t>
    </rPh>
    <rPh sb="20" eb="23">
      <t>サイキョウギ</t>
    </rPh>
    <phoneticPr fontId="38"/>
  </si>
  <si>
    <t>します。</t>
  </si>
  <si>
    <t>第52条</t>
    <rPh sb="0" eb="1">
      <t>だい</t>
    </rPh>
    <rPh sb="3" eb="4">
      <t>じょう</t>
    </rPh>
    <phoneticPr fontId="47" type="Hiragana"/>
  </si>
  <si>
    <t>検査規程</t>
    <rPh sb="0" eb="2">
      <t>けんさ</t>
    </rPh>
    <rPh sb="2" eb="4">
      <t>きてい</t>
    </rPh>
    <phoneticPr fontId="47" type="Hiragana"/>
  </si>
  <si>
    <t>http://cybozusv.city.local/cgi-bin/cbgrn/grn.cgi/cabinet/index?hid=2871</t>
  </si>
  <si>
    <t>コリンズチェック</t>
  </si>
  <si>
    <t>中間検査申請書</t>
    <rPh sb="0" eb="2">
      <t>ちゅうかん</t>
    </rPh>
    <rPh sb="2" eb="4">
      <t>けんさ</t>
    </rPh>
    <rPh sb="4" eb="6">
      <t>しんせい</t>
    </rPh>
    <rPh sb="6" eb="7">
      <t>しょ</t>
    </rPh>
    <phoneticPr fontId="47" type="Hiragana"/>
  </si>
  <si>
    <t>出来形検査申請書</t>
    <rPh sb="0" eb="2">
      <t>でき</t>
    </rPh>
    <rPh sb="2" eb="3">
      <t>がた</t>
    </rPh>
    <rPh sb="3" eb="5">
      <t>けんさ</t>
    </rPh>
    <rPh sb="5" eb="7">
      <t>しんせい</t>
    </rPh>
    <rPh sb="7" eb="8">
      <t>しょ</t>
    </rPh>
    <phoneticPr fontId="47" type="Hiragana"/>
  </si>
  <si>
    <t>倉吉市副市長</t>
    <rPh sb="0" eb="3">
      <t>クラヨシシ</t>
    </rPh>
    <rPh sb="3" eb="6">
      <t>フクシチョウ</t>
    </rPh>
    <phoneticPr fontId="38"/>
  </si>
  <si>
    <t>第49条</t>
    <rPh sb="0" eb="1">
      <t>だい</t>
    </rPh>
    <rPh sb="3" eb="4">
      <t>じょう</t>
    </rPh>
    <phoneticPr fontId="47" type="Hiragana"/>
  </si>
  <si>
    <t>履行保証保険契約の締結</t>
    <rPh sb="0" eb="2">
      <t>リコウ</t>
    </rPh>
    <rPh sb="2" eb="4">
      <t>ホショウ</t>
    </rPh>
    <rPh sb="4" eb="6">
      <t>ホケン</t>
    </rPh>
    <rPh sb="6" eb="8">
      <t>ケイヤク</t>
    </rPh>
    <rPh sb="9" eb="11">
      <t>テイケツ</t>
    </rPh>
    <phoneticPr fontId="38"/>
  </si>
  <si>
    <t>発注者</t>
    <rPh sb="0" eb="3">
      <t>ハッチュウシャ</t>
    </rPh>
    <phoneticPr fontId="38"/>
  </si>
  <si>
    <t>第69条</t>
    <rPh sb="0" eb="1">
      <t>だい</t>
    </rPh>
    <rPh sb="3" eb="4">
      <t>じょう</t>
    </rPh>
    <phoneticPr fontId="47" type="Hiragana"/>
  </si>
  <si>
    <t>処理</t>
    <rPh sb="0" eb="2">
      <t>ショリ</t>
    </rPh>
    <phoneticPr fontId="38"/>
  </si>
  <si>
    <t>修補完了検査申請書</t>
    <rPh sb="0" eb="2">
      <t>しゅうほ</t>
    </rPh>
    <rPh sb="2" eb="4">
      <t>かんりょう</t>
    </rPh>
    <rPh sb="4" eb="6">
      <t>けんさ</t>
    </rPh>
    <rPh sb="6" eb="8">
      <t>しんせい</t>
    </rPh>
    <rPh sb="8" eb="9">
      <t>しょ</t>
    </rPh>
    <phoneticPr fontId="47" type="Hiragana"/>
  </si>
  <si>
    <t>ファイル管理 (city.local)</t>
  </si>
  <si>
    <t>検査写真</t>
    <rPh sb="0" eb="2">
      <t>けんさ</t>
    </rPh>
    <rPh sb="2" eb="4">
      <t>しゃしん</t>
    </rPh>
    <phoneticPr fontId="47" type="Hiragana"/>
  </si>
  <si>
    <t>検査結果通知書</t>
    <rPh sb="0" eb="2">
      <t>けんさ</t>
    </rPh>
    <rPh sb="2" eb="4">
      <t>けっか</t>
    </rPh>
    <rPh sb="4" eb="6">
      <t>つうち</t>
    </rPh>
    <rPh sb="6" eb="7">
      <t>しょ</t>
    </rPh>
    <phoneticPr fontId="47" type="Hiragana"/>
  </si>
  <si>
    <t>工事番号</t>
    <rPh sb="0" eb="2">
      <t>コウジ</t>
    </rPh>
    <rPh sb="2" eb="4">
      <t>バンゴウ</t>
    </rPh>
    <phoneticPr fontId="38"/>
  </si>
  <si>
    <t>使用</t>
    <rPh sb="0" eb="2">
      <t>シヨウ</t>
    </rPh>
    <phoneticPr fontId="38"/>
  </si>
  <si>
    <t>出来形</t>
    <rPh sb="0" eb="2">
      <t>デキ</t>
    </rPh>
    <rPh sb="2" eb="3">
      <t>カタ</t>
    </rPh>
    <phoneticPr fontId="38"/>
  </si>
  <si>
    <t>選択肢リスト</t>
    <rPh sb="0" eb="3">
      <t>センタクシ</t>
    </rPh>
    <phoneticPr fontId="38"/>
  </si>
  <si>
    <t>第</t>
    <rPh sb="0" eb="1">
      <t>ダイ</t>
    </rPh>
    <phoneticPr fontId="38"/>
  </si>
  <si>
    <t>一般事項</t>
    <rPh sb="0" eb="2">
      <t>イッパン</t>
    </rPh>
    <rPh sb="2" eb="4">
      <t>ジコウ</t>
    </rPh>
    <phoneticPr fontId="38"/>
  </si>
  <si>
    <t>05</t>
  </si>
  <si>
    <t>実施方法</t>
    <rPh sb="0" eb="2">
      <t>ジッシ</t>
    </rPh>
    <rPh sb="2" eb="4">
      <t>ホウホウ</t>
    </rPh>
    <phoneticPr fontId="38"/>
  </si>
  <si>
    <t>合格</t>
    <rPh sb="0" eb="2">
      <t>ゴウカク</t>
    </rPh>
    <phoneticPr fontId="38"/>
  </si>
  <si>
    <t>摘　要</t>
    <rPh sb="0" eb="3">
      <t>テキヨウ</t>
    </rPh>
    <phoneticPr fontId="38"/>
  </si>
  <si>
    <t>(</t>
  </si>
  <si>
    <t>Ａ　＋　Ｂ</t>
  </si>
  <si>
    <t>施行区分</t>
    <rPh sb="0" eb="2">
      <t>セコウ</t>
    </rPh>
    <rPh sb="2" eb="4">
      <t>クブン</t>
    </rPh>
    <phoneticPr fontId="38"/>
  </si>
  <si>
    <t>中学校運営（総務）</t>
  </si>
  <si>
    <t>工事名</t>
    <rPh sb="0" eb="2">
      <t>コウジ</t>
    </rPh>
    <rPh sb="2" eb="3">
      <t>メイ</t>
    </rPh>
    <phoneticPr fontId="38"/>
  </si>
  <si>
    <t>予定価格調書作成日</t>
    <rPh sb="0" eb="2">
      <t>ヨテイ</t>
    </rPh>
    <rPh sb="2" eb="4">
      <t>カカク</t>
    </rPh>
    <rPh sb="4" eb="6">
      <t>チョウショ</t>
    </rPh>
    <rPh sb="6" eb="8">
      <t>サクセイ</t>
    </rPh>
    <rPh sb="8" eb="9">
      <t>ビ</t>
    </rPh>
    <phoneticPr fontId="38"/>
  </si>
  <si>
    <t>一般競争入札</t>
    <rPh sb="0" eb="2">
      <t>イッパン</t>
    </rPh>
    <rPh sb="2" eb="4">
      <t>キョウソウ</t>
    </rPh>
    <rPh sb="4" eb="6">
      <t>ニュウサツ</t>
    </rPh>
    <phoneticPr fontId="38"/>
  </si>
  <si>
    <t>国庫</t>
    <rPh sb="0" eb="2">
      <t>コッコ</t>
    </rPh>
    <phoneticPr fontId="38"/>
  </si>
  <si>
    <t>指名競争入札</t>
    <rPh sb="0" eb="2">
      <t>シメイ</t>
    </rPh>
    <rPh sb="2" eb="4">
      <t>キョウソウ</t>
    </rPh>
    <rPh sb="4" eb="6">
      <t>ニュウサツ</t>
    </rPh>
    <phoneticPr fontId="38"/>
  </si>
  <si>
    <t>変更内容</t>
    <rPh sb="0" eb="2">
      <t>ヘンコウ</t>
    </rPh>
    <rPh sb="2" eb="4">
      <t>ナイヨウ</t>
    </rPh>
    <phoneticPr fontId="38"/>
  </si>
  <si>
    <t>県費</t>
    <rPh sb="0" eb="2">
      <t>ケンピ</t>
    </rPh>
    <phoneticPr fontId="38"/>
  </si>
  <si>
    <t>場所</t>
    <rPh sb="0" eb="2">
      <t>バショ</t>
    </rPh>
    <phoneticPr fontId="38"/>
  </si>
  <si>
    <t>予定価格</t>
    <rPh sb="0" eb="2">
      <t>ヨテイ</t>
    </rPh>
    <rPh sb="2" eb="4">
      <t>カカク</t>
    </rPh>
    <phoneticPr fontId="38"/>
  </si>
  <si>
    <t>工事中間</t>
    <rPh sb="0" eb="2">
      <t>コウジ</t>
    </rPh>
    <rPh sb="2" eb="4">
      <t>チュウカン</t>
    </rPh>
    <phoneticPr fontId="85"/>
  </si>
  <si>
    <t>回答内容</t>
    <rPh sb="0" eb="2">
      <t>カイトウ</t>
    </rPh>
    <rPh sb="2" eb="4">
      <t>ナイヨウ</t>
    </rPh>
    <phoneticPr fontId="38"/>
  </si>
  <si>
    <t>公募型指名競争入札</t>
    <rPh sb="0" eb="3">
      <t>コウボガタ</t>
    </rPh>
    <phoneticPr fontId="38"/>
  </si>
  <si>
    <t>現場検査</t>
    <rPh sb="0" eb="2">
      <t>ゲンバ</t>
    </rPh>
    <rPh sb="2" eb="4">
      <t>ケンサ</t>
    </rPh>
    <phoneticPr fontId="85"/>
  </si>
  <si>
    <t>備　　　　　考　</t>
    <rPh sb="0" eb="1">
      <t>ソナエ</t>
    </rPh>
    <rPh sb="6" eb="7">
      <t>コウ</t>
    </rPh>
    <phoneticPr fontId="38"/>
  </si>
  <si>
    <t>工事関係者措置要求書</t>
    <rPh sb="0" eb="2">
      <t>こうじ</t>
    </rPh>
    <rPh sb="2" eb="5">
      <t>かんけいしゃ</t>
    </rPh>
    <rPh sb="5" eb="7">
      <t>そち</t>
    </rPh>
    <rPh sb="7" eb="10">
      <t>ようきゅうしょ</t>
    </rPh>
    <phoneticPr fontId="47" type="Hiragana"/>
  </si>
  <si>
    <t>（１億円以上）</t>
    <rPh sb="2" eb="6">
      <t>オクエンイジョウ</t>
    </rPh>
    <phoneticPr fontId="38"/>
  </si>
  <si>
    <t>事由</t>
    <rPh sb="0" eb="2">
      <t>ジユウ</t>
    </rPh>
    <phoneticPr fontId="38"/>
  </si>
  <si>
    <t>随意契約</t>
    <rPh sb="0" eb="2">
      <t>ズイイ</t>
    </rPh>
    <rPh sb="2" eb="4">
      <t>ケイヤク</t>
    </rPh>
    <phoneticPr fontId="38"/>
  </si>
  <si>
    <t>単市</t>
    <rPh sb="0" eb="1">
      <t>タン</t>
    </rPh>
    <rPh sb="1" eb="2">
      <t>シ</t>
    </rPh>
    <phoneticPr fontId="38"/>
  </si>
  <si>
    <t>設計者</t>
    <rPh sb="0" eb="3">
      <t>セッケイシャ</t>
    </rPh>
    <phoneticPr fontId="38"/>
  </si>
  <si>
    <t>所属</t>
    <rPh sb="0" eb="2">
      <t>ショゾク</t>
    </rPh>
    <phoneticPr fontId="38"/>
  </si>
  <si>
    <t>部分</t>
    <rPh sb="0" eb="2">
      <t>ブブン</t>
    </rPh>
    <phoneticPr fontId="38"/>
  </si>
  <si>
    <t>04</t>
  </si>
  <si>
    <t>決済区分</t>
    <rPh sb="0" eb="2">
      <t>ケッサイ</t>
    </rPh>
    <rPh sb="2" eb="4">
      <t>クブン</t>
    </rPh>
    <phoneticPr fontId="38"/>
  </si>
  <si>
    <t>補助</t>
    <rPh sb="0" eb="2">
      <t>ホジョ</t>
    </rPh>
    <phoneticPr fontId="38"/>
  </si>
  <si>
    <t>承諾・協議書</t>
    <rPh sb="0" eb="2">
      <t>ショウダク</t>
    </rPh>
    <rPh sb="3" eb="6">
      <t>キョウギショ</t>
    </rPh>
    <phoneticPr fontId="38"/>
  </si>
  <si>
    <t>氏名</t>
    <rPh sb="0" eb="2">
      <t>シメイ</t>
    </rPh>
    <phoneticPr fontId="38"/>
  </si>
  <si>
    <t>及び</t>
    <rPh sb="0" eb="1">
      <t>オヨ</t>
    </rPh>
    <phoneticPr fontId="38"/>
  </si>
  <si>
    <t>施工区分</t>
    <rPh sb="0" eb="2">
      <t>セコウ</t>
    </rPh>
    <rPh sb="2" eb="4">
      <t>クブン</t>
    </rPh>
    <phoneticPr fontId="38"/>
  </si>
  <si>
    <t>教育委員会事務局教育総務課</t>
    <rPh sb="0" eb="2">
      <t>キョウイク</t>
    </rPh>
    <rPh sb="2" eb="5">
      <t>イインカイ</t>
    </rPh>
    <rPh sb="5" eb="8">
      <t>ジムキョク</t>
    </rPh>
    <rPh sb="8" eb="10">
      <t>キョウイク</t>
    </rPh>
    <rPh sb="10" eb="13">
      <t>ソウムカ</t>
    </rPh>
    <phoneticPr fontId="38"/>
  </si>
  <si>
    <t>工期</t>
    <rPh sb="0" eb="2">
      <t>コウキ</t>
    </rPh>
    <phoneticPr fontId="38"/>
  </si>
  <si>
    <t>～</t>
  </si>
  <si>
    <t>入札指名業者</t>
    <rPh sb="0" eb="2">
      <t>ニュウサツ</t>
    </rPh>
    <rPh sb="2" eb="4">
      <t>シメイ</t>
    </rPh>
    <rPh sb="4" eb="6">
      <t>ギョウシャ</t>
    </rPh>
    <phoneticPr fontId="38"/>
  </si>
  <si>
    <t>契約保証金の納付</t>
    <rPh sb="0" eb="2">
      <t>ケイヤク</t>
    </rPh>
    <rPh sb="2" eb="5">
      <t>ホショウキン</t>
    </rPh>
    <rPh sb="6" eb="8">
      <t>ノウフ</t>
    </rPh>
    <phoneticPr fontId="38"/>
  </si>
  <si>
    <t>工事概要</t>
    <rPh sb="0" eb="2">
      <t>コウジ</t>
    </rPh>
    <rPh sb="2" eb="4">
      <t>ガイヨウ</t>
    </rPh>
    <phoneticPr fontId="38"/>
  </si>
  <si>
    <t>印刷し内容を契約書や選任通知と照査</t>
    <rPh sb="0" eb="2">
      <t>インサツ</t>
    </rPh>
    <rPh sb="3" eb="5">
      <t>ナイヨウ</t>
    </rPh>
    <rPh sb="15" eb="17">
      <t>ショウサ</t>
    </rPh>
    <phoneticPr fontId="38"/>
  </si>
  <si>
    <t>款</t>
    <rPh sb="0" eb="1">
      <t>カン</t>
    </rPh>
    <phoneticPr fontId="38"/>
  </si>
  <si>
    <t>課長</t>
    <rPh sb="0" eb="2">
      <t>カチョウ</t>
    </rPh>
    <phoneticPr fontId="38"/>
  </si>
  <si>
    <t>支払い条件</t>
    <rPh sb="0" eb="2">
      <t>シハラ</t>
    </rPh>
    <rPh sb="3" eb="5">
      <t>ジョウケン</t>
    </rPh>
    <phoneticPr fontId="38"/>
  </si>
  <si>
    <t>倉吉市長職務代理者</t>
    <rPh sb="0" eb="3">
      <t>クラヨシシ</t>
    </rPh>
    <rPh sb="3" eb="4">
      <t>チョウ</t>
    </rPh>
    <rPh sb="4" eb="6">
      <t>ショクム</t>
    </rPh>
    <rPh sb="6" eb="8">
      <t>ダイリ</t>
    </rPh>
    <rPh sb="8" eb="9">
      <t>シャ</t>
    </rPh>
    <phoneticPr fontId="38"/>
  </si>
  <si>
    <t>付で請負契約を締結した下記工事の工事内容を別添設計書のとおり変更したので、建設工事請負契約書第19条の規定により通知します。</t>
    <rPh sb="0" eb="1">
      <t>ヅケ</t>
    </rPh>
    <rPh sb="2" eb="4">
      <t>ウケオイ</t>
    </rPh>
    <rPh sb="4" eb="6">
      <t>ケイヤク</t>
    </rPh>
    <rPh sb="7" eb="9">
      <t>テイケツ</t>
    </rPh>
    <rPh sb="11" eb="13">
      <t>カキ</t>
    </rPh>
    <rPh sb="13" eb="15">
      <t>コウジ</t>
    </rPh>
    <rPh sb="16" eb="18">
      <t>コウジ</t>
    </rPh>
    <rPh sb="18" eb="20">
      <t>ナイヨウ</t>
    </rPh>
    <rPh sb="21" eb="23">
      <t>ベッテン</t>
    </rPh>
    <rPh sb="23" eb="25">
      <t>セッケイ</t>
    </rPh>
    <rPh sb="25" eb="26">
      <t>ショ</t>
    </rPh>
    <rPh sb="30" eb="32">
      <t>ヘンコウ</t>
    </rPh>
    <rPh sb="37" eb="39">
      <t>ケンセツ</t>
    </rPh>
    <rPh sb="39" eb="41">
      <t>コウジ</t>
    </rPh>
    <rPh sb="41" eb="43">
      <t>ウケオイ</t>
    </rPh>
    <rPh sb="43" eb="46">
      <t>ケイヤクショ</t>
    </rPh>
    <rPh sb="46" eb="47">
      <t>ダイ</t>
    </rPh>
    <rPh sb="49" eb="50">
      <t>ジョウ</t>
    </rPh>
    <rPh sb="51" eb="53">
      <t>キテイ</t>
    </rPh>
    <rPh sb="56" eb="58">
      <t>ツウチ</t>
    </rPh>
    <phoneticPr fontId="38"/>
  </si>
  <si>
    <t>～500万円</t>
    <rPh sb="4" eb="6">
      <t>マンエン</t>
    </rPh>
    <phoneticPr fontId="38"/>
  </si>
  <si>
    <t>決裁者職氏名</t>
    <rPh sb="0" eb="3">
      <t>ケッサイシャ</t>
    </rPh>
    <rPh sb="3" eb="4">
      <t>ショク</t>
    </rPh>
    <rPh sb="4" eb="6">
      <t>シメイ</t>
    </rPh>
    <phoneticPr fontId="38"/>
  </si>
  <si>
    <t>部長</t>
    <rPh sb="0" eb="2">
      <t>ブチョウ</t>
    </rPh>
    <phoneticPr fontId="38"/>
  </si>
  <si>
    <t>前払い金額(ｄ)</t>
    <rPh sb="0" eb="2">
      <t>マエバラ</t>
    </rPh>
    <rPh sb="3" eb="5">
      <t>キンガク</t>
    </rPh>
    <phoneticPr fontId="38"/>
  </si>
  <si>
    <t>500万円～2000万円</t>
    <rPh sb="3" eb="5">
      <t>マンエン</t>
    </rPh>
    <rPh sb="10" eb="12">
      <t>マンエン</t>
    </rPh>
    <phoneticPr fontId="38"/>
  </si>
  <si>
    <t>○○　○○</t>
  </si>
  <si>
    <t>副市長</t>
    <rPh sb="0" eb="3">
      <t>フクシチョウ</t>
    </rPh>
    <phoneticPr fontId="38"/>
  </si>
  <si>
    <t>課所名</t>
    <rPh sb="0" eb="1">
      <t>カ</t>
    </rPh>
    <rPh sb="1" eb="2">
      <t>トコロ</t>
    </rPh>
    <rPh sb="2" eb="3">
      <t>メイ</t>
    </rPh>
    <phoneticPr fontId="38"/>
  </si>
  <si>
    <t>起案</t>
    <rPh sb="0" eb="2">
      <t>キアン</t>
    </rPh>
    <phoneticPr fontId="38"/>
  </si>
  <si>
    <t>施行主体名</t>
    <rPh sb="0" eb="2">
      <t>セコウ</t>
    </rPh>
    <rPh sb="2" eb="4">
      <t>シュタイ</t>
    </rPh>
    <rPh sb="4" eb="5">
      <t>ナ</t>
    </rPh>
    <phoneticPr fontId="38"/>
  </si>
  <si>
    <t>全部</t>
    <rPh sb="0" eb="2">
      <t>ゼンブ</t>
    </rPh>
    <phoneticPr fontId="38"/>
  </si>
  <si>
    <t>２</t>
  </si>
  <si>
    <t>1億円～</t>
    <rPh sb="1" eb="3">
      <t>オクエン</t>
    </rPh>
    <phoneticPr fontId="38"/>
  </si>
  <si>
    <t>Ｂ</t>
  </si>
  <si>
    <t>山﨑　昌徳</t>
    <rPh sb="0" eb="2">
      <t>ヤマサキ</t>
    </rPh>
    <rPh sb="3" eb="5">
      <t>マサノリ</t>
    </rPh>
    <phoneticPr fontId="38"/>
  </si>
  <si>
    <t>係名</t>
    <rPh sb="0" eb="1">
      <t>カカリ</t>
    </rPh>
    <rPh sb="1" eb="2">
      <t>メイ</t>
    </rPh>
    <phoneticPr fontId="38"/>
  </si>
  <si>
    <t>電話</t>
    <rPh sb="0" eb="2">
      <t>デンワ</t>
    </rPh>
    <phoneticPr fontId="38"/>
  </si>
  <si>
    <t>受注者へ
の回答日</t>
    <rPh sb="0" eb="3">
      <t>ジュチュウシャ</t>
    </rPh>
    <rPh sb="6" eb="9">
      <t>カイトウビ</t>
    </rPh>
    <phoneticPr fontId="38"/>
  </si>
  <si>
    <t>市長（議会議決）</t>
    <rPh sb="0" eb="2">
      <t>シチョウ</t>
    </rPh>
    <rPh sb="3" eb="5">
      <t>ギカイ</t>
    </rPh>
    <rPh sb="5" eb="7">
      <t>ギケツ</t>
    </rPh>
    <phoneticPr fontId="38"/>
  </si>
  <si>
    <t>課長補佐</t>
    <rPh sb="0" eb="2">
      <t>カチョウ</t>
    </rPh>
    <rPh sb="2" eb="4">
      <t>ホサ</t>
    </rPh>
    <phoneticPr fontId="38"/>
  </si>
  <si>
    <t>工期のみ</t>
    <rPh sb="0" eb="2">
      <t>コウキ</t>
    </rPh>
    <phoneticPr fontId="38"/>
  </si>
  <si>
    <t>回）</t>
    <rPh sb="0" eb="1">
      <t>かい</t>
    </rPh>
    <phoneticPr fontId="47" type="Hiragana"/>
  </si>
  <si>
    <t>４</t>
  </si>
  <si>
    <t>倉吉市長</t>
    <rPh sb="0" eb="4">
      <t>クラヨシシチョウ</t>
    </rPh>
    <phoneticPr fontId="38"/>
  </si>
  <si>
    <t>広田　一恭</t>
    <rPh sb="0" eb="2">
      <t>ヒロタ</t>
    </rPh>
    <rPh sb="3" eb="5">
      <t>カズヤス</t>
    </rPh>
    <phoneticPr fontId="38"/>
  </si>
  <si>
    <t>変更契約日</t>
    <rPh sb="0" eb="2">
      <t>ヘンコウ</t>
    </rPh>
    <rPh sb="2" eb="5">
      <t>ケイヤクビ</t>
    </rPh>
    <phoneticPr fontId="38"/>
  </si>
  <si>
    <t>現場代理人</t>
    <rPh sb="0" eb="2">
      <t>ゲンバ</t>
    </rPh>
    <rPh sb="2" eb="5">
      <t>ダイリニン</t>
    </rPh>
    <phoneticPr fontId="38"/>
  </si>
  <si>
    <t>協議書</t>
    <rPh sb="0" eb="3">
      <t>キョウギショ</t>
    </rPh>
    <phoneticPr fontId="38"/>
  </si>
  <si>
    <t>予算科目</t>
    <rPh sb="0" eb="2">
      <t>ヨサン</t>
    </rPh>
    <rPh sb="2" eb="4">
      <t>カモク</t>
    </rPh>
    <phoneticPr fontId="38"/>
  </si>
  <si>
    <t>依頼元情報-担当者氏名</t>
  </si>
  <si>
    <t>○○課長(部長)</t>
    <rPh sb="2" eb="3">
      <t>か</t>
    </rPh>
    <rPh sb="3" eb="4">
      <t>ちょう</t>
    </rPh>
    <rPh sb="5" eb="7">
      <t>ぶちょう</t>
    </rPh>
    <phoneticPr fontId="47" type="Hiragana"/>
  </si>
  <si>
    <t>年度</t>
    <rPh sb="0" eb="2">
      <t>ネンド</t>
    </rPh>
    <phoneticPr fontId="38"/>
  </si>
  <si>
    <t>一般会計</t>
    <rPh sb="0" eb="2">
      <t>イッパン</t>
    </rPh>
    <rPh sb="2" eb="4">
      <t>カイケイ</t>
    </rPh>
    <phoneticPr fontId="38"/>
  </si>
  <si>
    <t>工事中間</t>
    <rPh sb="0" eb="2">
      <t>コウジ</t>
    </rPh>
    <rPh sb="2" eb="4">
      <t>チュウカン</t>
    </rPh>
    <phoneticPr fontId="38"/>
  </si>
  <si>
    <t>工期延期</t>
    <rPh sb="0" eb="2">
      <t>コウキ</t>
    </rPh>
    <rPh sb="2" eb="4">
      <t>エンキ</t>
    </rPh>
    <phoneticPr fontId="38"/>
  </si>
  <si>
    <t>検査員</t>
    <rPh sb="0" eb="3">
      <t>ケンサイン</t>
    </rPh>
    <phoneticPr fontId="38"/>
  </si>
  <si>
    <t>予算額</t>
    <rPh sb="0" eb="3">
      <t>ヨサンガク</t>
    </rPh>
    <phoneticPr fontId="38"/>
  </si>
  <si>
    <t>千円</t>
    <rPh sb="0" eb="2">
      <t>センエン</t>
    </rPh>
    <phoneticPr fontId="38"/>
  </si>
  <si>
    <t>事業名・予算科目</t>
    <rPh sb="0" eb="2">
      <t>ジギョウ</t>
    </rPh>
    <rPh sb="2" eb="3">
      <t>メイ</t>
    </rPh>
    <rPh sb="4" eb="6">
      <t>ヨサン</t>
    </rPh>
    <rPh sb="6" eb="8">
      <t>カモク</t>
    </rPh>
    <phoneticPr fontId="38"/>
  </si>
  <si>
    <t>項</t>
    <rPh sb="0" eb="1">
      <t>コウ</t>
    </rPh>
    <phoneticPr fontId="38"/>
  </si>
  <si>
    <t>担　当</t>
    <rPh sb="0" eb="1">
      <t>タン</t>
    </rPh>
    <rPh sb="2" eb="3">
      <t>トウ</t>
    </rPh>
    <phoneticPr fontId="38"/>
  </si>
  <si>
    <t>変更請負額（Ｃ)</t>
  </si>
  <si>
    <t>発議年月日</t>
    <rPh sb="0" eb="2">
      <t>ハツギ</t>
    </rPh>
    <rPh sb="2" eb="5">
      <t>ネンガッピ</t>
    </rPh>
    <phoneticPr fontId="38"/>
  </si>
  <si>
    <t>目</t>
    <rPh sb="0" eb="1">
      <t>モク</t>
    </rPh>
    <phoneticPr fontId="38"/>
  </si>
  <si>
    <t>受注者</t>
    <rPh sb="0" eb="3">
      <t>ジュチュウシャシャ</t>
    </rPh>
    <phoneticPr fontId="38"/>
  </si>
  <si>
    <t>事業</t>
    <rPh sb="0" eb="2">
      <t>ジギョウ</t>
    </rPh>
    <phoneticPr fontId="38"/>
  </si>
  <si>
    <t>当初</t>
    <rPh sb="0" eb="2">
      <t>トウショ</t>
    </rPh>
    <phoneticPr fontId="38"/>
  </si>
  <si>
    <t>細事</t>
    <rPh sb="0" eb="1">
      <t>サイ</t>
    </rPh>
    <rPh sb="1" eb="2">
      <t>コト</t>
    </rPh>
    <phoneticPr fontId="38"/>
  </si>
  <si>
    <t>節</t>
    <rPh sb="0" eb="1">
      <t>セツ</t>
    </rPh>
    <phoneticPr fontId="38"/>
  </si>
  <si>
    <t>倉吉市財務規則第118条第１項第１号による</t>
    <rPh sb="0" eb="3">
      <t>クラヨシシ</t>
    </rPh>
    <rPh sb="3" eb="5">
      <t>ザイム</t>
    </rPh>
    <rPh sb="5" eb="7">
      <t>キソク</t>
    </rPh>
    <rPh sb="7" eb="8">
      <t>ダイ</t>
    </rPh>
    <rPh sb="11" eb="12">
      <t>ジョウ</t>
    </rPh>
    <rPh sb="12" eb="13">
      <t>ダイ</t>
    </rPh>
    <rPh sb="14" eb="15">
      <t>コウ</t>
    </rPh>
    <rPh sb="15" eb="16">
      <t>ダイ</t>
    </rPh>
    <rPh sb="17" eb="18">
      <t>ゴウ</t>
    </rPh>
    <phoneticPr fontId="38"/>
  </si>
  <si>
    <t>、</t>
  </si>
  <si>
    <t>工事完成</t>
    <rPh sb="0" eb="2">
      <t>コウジ</t>
    </rPh>
    <rPh sb="2" eb="4">
      <t>カンセイ</t>
    </rPh>
    <phoneticPr fontId="38"/>
  </si>
  <si>
    <t>年度（コード）</t>
  </si>
  <si>
    <t>河北中学校移転事業</t>
    <rPh sb="0" eb="2">
      <t>カホク</t>
    </rPh>
    <rPh sb="2" eb="5">
      <t>チュウガッコウ</t>
    </rPh>
    <rPh sb="5" eb="7">
      <t>イテン</t>
    </rPh>
    <rPh sb="7" eb="9">
      <t>ジギョウ</t>
    </rPh>
    <phoneticPr fontId="38"/>
  </si>
  <si>
    <t>設計金額</t>
    <rPh sb="0" eb="2">
      <t>セッケイ</t>
    </rPh>
    <rPh sb="2" eb="4">
      <t>キンガク</t>
    </rPh>
    <phoneticPr fontId="38"/>
  </si>
  <si>
    <t>監督員(変更)</t>
    <rPh sb="0" eb="3">
      <t>カントクイン</t>
    </rPh>
    <rPh sb="4" eb="6">
      <t>ヘンコウ</t>
    </rPh>
    <phoneticPr fontId="38"/>
  </si>
  <si>
    <t>工事が完了した日</t>
    <rPh sb="0" eb="2">
      <t>コウジ</t>
    </rPh>
    <rPh sb="3" eb="5">
      <t>カンリョウ</t>
    </rPh>
    <rPh sb="7" eb="8">
      <t>ヒ</t>
    </rPh>
    <phoneticPr fontId="38"/>
  </si>
  <si>
    <t>15</t>
  </si>
  <si>
    <t>部分払（２回目）</t>
    <rPh sb="0" eb="2">
      <t>ブブン</t>
    </rPh>
    <rPh sb="2" eb="3">
      <t>バライ</t>
    </rPh>
    <rPh sb="5" eb="7">
      <t>カイメ</t>
    </rPh>
    <phoneticPr fontId="38"/>
  </si>
  <si>
    <t>指定部分に相応</t>
    <rPh sb="0" eb="2">
      <t>シテイ</t>
    </rPh>
    <rPh sb="2" eb="4">
      <t>ブブン</t>
    </rPh>
    <rPh sb="5" eb="7">
      <t>ソウオウ</t>
    </rPh>
    <phoneticPr fontId="38"/>
  </si>
  <si>
    <t>010</t>
  </si>
  <si>
    <t>地方自治法施行令第167条第１項第３号による</t>
    <rPh sb="0" eb="2">
      <t>チホウ</t>
    </rPh>
    <rPh sb="2" eb="4">
      <t>ジチ</t>
    </rPh>
    <rPh sb="4" eb="5">
      <t>ホウ</t>
    </rPh>
    <rPh sb="5" eb="7">
      <t>セコウ</t>
    </rPh>
    <rPh sb="7" eb="8">
      <t>レイ</t>
    </rPh>
    <rPh sb="8" eb="9">
      <t>ダイ</t>
    </rPh>
    <rPh sb="12" eb="13">
      <t>ジョウ</t>
    </rPh>
    <rPh sb="13" eb="14">
      <t>ダイ</t>
    </rPh>
    <rPh sb="15" eb="16">
      <t>コウ</t>
    </rPh>
    <rPh sb="16" eb="17">
      <t>ダイ</t>
    </rPh>
    <rPh sb="18" eb="19">
      <t>ゴウ</t>
    </rPh>
    <phoneticPr fontId="38"/>
  </si>
  <si>
    <t>号</t>
    <rPh sb="0" eb="1">
      <t>ゴウ</t>
    </rPh>
    <phoneticPr fontId="38"/>
  </si>
  <si>
    <t>　　</t>
  </si>
  <si>
    <t>令和　年　月　日</t>
    <rPh sb="0" eb="2">
      <t>レイワ</t>
    </rPh>
    <rPh sb="3" eb="4">
      <t>ネン</t>
    </rPh>
    <rPh sb="5" eb="6">
      <t>ツキ</t>
    </rPh>
    <rPh sb="7" eb="8">
      <t>ニチ</t>
    </rPh>
    <phoneticPr fontId="38"/>
  </si>
  <si>
    <t>省略</t>
    <rPh sb="0" eb="2">
      <t>ショウリャク</t>
    </rPh>
    <phoneticPr fontId="38"/>
  </si>
  <si>
    <t>小学校運営（総務）</t>
  </si>
  <si>
    <t>名　称</t>
    <rPh sb="0" eb="1">
      <t>な</t>
    </rPh>
    <rPh sb="2" eb="3">
      <t>しょう</t>
    </rPh>
    <phoneticPr fontId="47" type="Hiragana"/>
  </si>
  <si>
    <t>02</t>
  </si>
  <si>
    <t>TEL</t>
  </si>
  <si>
    <t>工事の一時中止（解除）通知書</t>
    <rPh sb="0" eb="2">
      <t>コウジ</t>
    </rPh>
    <rPh sb="3" eb="5">
      <t>イチジ</t>
    </rPh>
    <rPh sb="5" eb="7">
      <t>チュウシ</t>
    </rPh>
    <rPh sb="8" eb="10">
      <t>カイジョ</t>
    </rPh>
    <rPh sb="11" eb="14">
      <t>ツウチショ</t>
    </rPh>
    <phoneticPr fontId="89"/>
  </si>
  <si>
    <t>住　所</t>
    <rPh sb="0" eb="1">
      <t>ジュウ</t>
    </rPh>
    <rPh sb="2" eb="3">
      <t>ショ</t>
    </rPh>
    <phoneticPr fontId="38"/>
  </si>
  <si>
    <t>出来形確認依頼</t>
    <rPh sb="0" eb="2">
      <t>デキ</t>
    </rPh>
    <rPh sb="2" eb="3">
      <t>ガタ</t>
    </rPh>
    <rPh sb="3" eb="5">
      <t>カクニン</t>
    </rPh>
    <rPh sb="5" eb="7">
      <t>イライ</t>
    </rPh>
    <phoneticPr fontId="38"/>
  </si>
  <si>
    <t>発議日</t>
    <rPh sb="0" eb="2">
      <t>ハツギ</t>
    </rPh>
    <rPh sb="2" eb="3">
      <t>ビ</t>
    </rPh>
    <phoneticPr fontId="38"/>
  </si>
  <si>
    <t>請負</t>
    <rPh sb="0" eb="2">
      <t>ウケオイ</t>
    </rPh>
    <phoneticPr fontId="38"/>
  </si>
  <si>
    <t>01</t>
  </si>
  <si>
    <t>工事名：</t>
    <rPh sb="0" eb="2">
      <t>コウジ</t>
    </rPh>
    <rPh sb="2" eb="3">
      <t>メイ</t>
    </rPh>
    <phoneticPr fontId="85"/>
  </si>
  <si>
    <t>部分引渡しに係る請負代金算出計算書</t>
    <rPh sb="2" eb="4">
      <t>ヒキワタ</t>
    </rPh>
    <rPh sb="6" eb="7">
      <t>カカ</t>
    </rPh>
    <rPh sb="8" eb="10">
      <t>ウケオイ</t>
    </rPh>
    <rPh sb="10" eb="12">
      <t>ダイキン</t>
    </rPh>
    <rPh sb="12" eb="14">
      <t>サンシュツ</t>
    </rPh>
    <rPh sb="14" eb="17">
      <t>ケイサンショ</t>
    </rPh>
    <phoneticPr fontId="38"/>
  </si>
  <si>
    <t>002</t>
  </si>
  <si>
    <t>通知日</t>
  </si>
  <si>
    <t>有</t>
    <rPh sb="0" eb="1">
      <t>アリ</t>
    </rPh>
    <phoneticPr fontId="38"/>
  </si>
  <si>
    <t>現場説明場所</t>
    <rPh sb="0" eb="2">
      <t>ゲンバ</t>
    </rPh>
    <rPh sb="2" eb="4">
      <t>セツメイ</t>
    </rPh>
    <rPh sb="4" eb="6">
      <t>バショ</t>
    </rPh>
    <phoneticPr fontId="38"/>
  </si>
  <si>
    <t>小学校施設改善整備事業（きめ細かな交付金）</t>
    <rPh sb="3" eb="5">
      <t>シセツ</t>
    </rPh>
    <rPh sb="5" eb="7">
      <t>カイゼン</t>
    </rPh>
    <rPh sb="7" eb="9">
      <t>セイビ</t>
    </rPh>
    <rPh sb="9" eb="11">
      <t>ジギョウ</t>
    </rPh>
    <rPh sb="14" eb="15">
      <t>コマ</t>
    </rPh>
    <phoneticPr fontId="38"/>
  </si>
  <si>
    <t>立会人</t>
    <rPh sb="0" eb="2">
      <t>タチアイ</t>
    </rPh>
    <rPh sb="2" eb="3">
      <t>ニン</t>
    </rPh>
    <phoneticPr fontId="38"/>
  </si>
  <si>
    <t>令和5年3月6日(月)</t>
    <rPh sb="0" eb="11">
      <t>キョウ</t>
    </rPh>
    <phoneticPr fontId="38"/>
  </si>
  <si>
    <t>入札日時</t>
    <rPh sb="0" eb="2">
      <t>ニュウサツ</t>
    </rPh>
    <rPh sb="2" eb="4">
      <t>ニチジ</t>
    </rPh>
    <phoneticPr fontId="38"/>
  </si>
  <si>
    <t>（％）</t>
  </si>
  <si>
    <t>入札場所</t>
    <rPh sb="0" eb="2">
      <t>ニュウサツ</t>
    </rPh>
    <rPh sb="2" eb="4">
      <t>バショ</t>
    </rPh>
    <phoneticPr fontId="38"/>
  </si>
  <si>
    <t>指定部分完成</t>
    <rPh sb="0" eb="2">
      <t>シテイ</t>
    </rPh>
    <rPh sb="2" eb="4">
      <t>ブブン</t>
    </rPh>
    <rPh sb="4" eb="6">
      <t>カンセイ</t>
    </rPh>
    <phoneticPr fontId="38"/>
  </si>
  <si>
    <t>入札保証金</t>
    <rPh sb="0" eb="2">
      <t>ニュウサツ</t>
    </rPh>
    <rPh sb="2" eb="5">
      <t>ホショウキン</t>
    </rPh>
    <phoneticPr fontId="38"/>
  </si>
  <si>
    <t>免除</t>
    <rPh sb="0" eb="2">
      <t>メンジョ</t>
    </rPh>
    <phoneticPr fontId="38"/>
  </si>
  <si>
    <t>前払支払限度額</t>
    <rPh sb="0" eb="2">
      <t>マエバラ</t>
    </rPh>
    <rPh sb="2" eb="4">
      <t>シハライ</t>
    </rPh>
    <rPh sb="4" eb="6">
      <t>ゲンド</t>
    </rPh>
    <rPh sb="6" eb="7">
      <t>ガク</t>
    </rPh>
    <phoneticPr fontId="38"/>
  </si>
  <si>
    <t>工事に関する</t>
  </si>
  <si>
    <t>出来形請負金額</t>
    <rPh sb="0" eb="2">
      <t>デキ</t>
    </rPh>
    <rPh sb="2" eb="3">
      <t>ガタ</t>
    </rPh>
    <rPh sb="3" eb="5">
      <t>ウケオイ</t>
    </rPh>
    <rPh sb="5" eb="7">
      <t>キンガク</t>
    </rPh>
    <phoneticPr fontId="38"/>
  </si>
  <si>
    <t>既払額合計</t>
    <rPh sb="0" eb="2">
      <t>キバラ</t>
    </rPh>
    <rPh sb="2" eb="3">
      <t>ガク</t>
    </rPh>
    <rPh sb="3" eb="5">
      <t>ゴウケイ</t>
    </rPh>
    <phoneticPr fontId="38"/>
  </si>
  <si>
    <t>検査立会者職氏名</t>
    <rPh sb="0" eb="2">
      <t>ケンサ</t>
    </rPh>
    <rPh sb="2" eb="4">
      <t>タチア</t>
    </rPh>
    <rPh sb="4" eb="5">
      <t>モノ</t>
    </rPh>
    <rPh sb="5" eb="6">
      <t>ショク</t>
    </rPh>
    <rPh sb="6" eb="8">
      <t>シメイ</t>
    </rPh>
    <phoneticPr fontId="38"/>
  </si>
  <si>
    <t>修補完了</t>
    <rPh sb="0" eb="2">
      <t>シュウホ</t>
    </rPh>
    <rPh sb="2" eb="4">
      <t>カンリョウ</t>
    </rPh>
    <phoneticPr fontId="38"/>
  </si>
  <si>
    <t>契約保証金</t>
    <rPh sb="0" eb="2">
      <t>ケイヤク</t>
    </rPh>
    <rPh sb="2" eb="5">
      <t>ホショウキン</t>
    </rPh>
    <phoneticPr fontId="38"/>
  </si>
  <si>
    <t>（消費税込）</t>
    <rPh sb="1" eb="3">
      <t>ショウヒ</t>
    </rPh>
    <rPh sb="3" eb="5">
      <t>ゼイコミ</t>
    </rPh>
    <phoneticPr fontId="38"/>
  </si>
  <si>
    <t>上小鴨小学校屋内運動場改築事業</t>
    <rPh sb="0" eb="1">
      <t>カミ</t>
    </rPh>
    <rPh sb="1" eb="2">
      <t>オ</t>
    </rPh>
    <rPh sb="2" eb="3">
      <t>ガモ</t>
    </rPh>
    <rPh sb="3" eb="4">
      <t>ショウ</t>
    </rPh>
    <rPh sb="4" eb="6">
      <t>ガッコウ</t>
    </rPh>
    <rPh sb="6" eb="8">
      <t>オクナイ</t>
    </rPh>
    <rPh sb="8" eb="11">
      <t>ウンドウジョウ</t>
    </rPh>
    <rPh sb="11" eb="13">
      <t>カイチク</t>
    </rPh>
    <rPh sb="13" eb="15">
      <t>ジギョウ</t>
    </rPh>
    <phoneticPr fontId="38"/>
  </si>
  <si>
    <t>前金払</t>
    <rPh sb="0" eb="2">
      <t>マエキン</t>
    </rPh>
    <rPh sb="2" eb="3">
      <t>バライ</t>
    </rPh>
    <phoneticPr fontId="38"/>
  </si>
  <si>
    <t>≦</t>
  </si>
  <si>
    <t>率</t>
    <rPh sb="0" eb="1">
      <t>リツ</t>
    </rPh>
    <phoneticPr fontId="38"/>
  </si>
  <si>
    <t>部分払</t>
    <rPh sb="0" eb="2">
      <t>ブブン</t>
    </rPh>
    <rPh sb="2" eb="3">
      <t>バライ</t>
    </rPh>
    <phoneticPr fontId="38"/>
  </si>
  <si>
    <t>小谷　聡</t>
    <rPh sb="0" eb="2">
      <t>コダニ</t>
    </rPh>
    <rPh sb="3" eb="4">
      <t>サト</t>
    </rPh>
    <phoneticPr fontId="38"/>
  </si>
  <si>
    <t>前金払を含む部分払限度回数</t>
    <rPh sb="0" eb="1">
      <t>マエ</t>
    </rPh>
    <rPh sb="1" eb="2">
      <t>キン</t>
    </rPh>
    <rPh sb="2" eb="3">
      <t>バライ</t>
    </rPh>
    <rPh sb="4" eb="5">
      <t>フク</t>
    </rPh>
    <rPh sb="6" eb="8">
      <t>ブブン</t>
    </rPh>
    <rPh sb="8" eb="9">
      <t>バライ</t>
    </rPh>
    <rPh sb="9" eb="11">
      <t>ゲンド</t>
    </rPh>
    <rPh sb="11" eb="13">
      <t>カイスウ</t>
    </rPh>
    <phoneticPr fontId="38"/>
  </si>
  <si>
    <t>入札執行者</t>
    <rPh sb="0" eb="2">
      <t>ニュウサツ</t>
    </rPh>
    <rPh sb="2" eb="5">
      <t>シッコウシャ</t>
    </rPh>
    <phoneticPr fontId="38"/>
  </si>
  <si>
    <t>変　更　理　由　書</t>
    <rPh sb="0" eb="1">
      <t>ヘン</t>
    </rPh>
    <rPh sb="2" eb="3">
      <t>サラ</t>
    </rPh>
    <rPh sb="4" eb="5">
      <t>リ</t>
    </rPh>
    <rPh sb="6" eb="7">
      <t>ヨシ</t>
    </rPh>
    <rPh sb="8" eb="9">
      <t>ショ</t>
    </rPh>
    <phoneticPr fontId="38"/>
  </si>
  <si>
    <t>中学校施設改善整備事業（きめ細かな交付金）</t>
  </si>
  <si>
    <t>質問書提出日</t>
    <rPh sb="0" eb="3">
      <t>シツモンショ</t>
    </rPh>
    <rPh sb="3" eb="5">
      <t>テイシュツ</t>
    </rPh>
    <rPh sb="5" eb="6">
      <t>ビ</t>
    </rPh>
    <phoneticPr fontId="38"/>
  </si>
  <si>
    <t>所属</t>
    <rPh sb="0" eb="1">
      <t>トコロ</t>
    </rPh>
    <rPh sb="1" eb="2">
      <t>ゾク</t>
    </rPh>
    <phoneticPr fontId="38"/>
  </si>
  <si>
    <t>担当者</t>
    <rPh sb="0" eb="3">
      <t>タントウシャ</t>
    </rPh>
    <phoneticPr fontId="38"/>
  </si>
  <si>
    <t>会計区分</t>
    <rPh sb="0" eb="2">
      <t>カイケイ</t>
    </rPh>
    <rPh sb="2" eb="4">
      <t>クブン</t>
    </rPh>
    <phoneticPr fontId="38"/>
  </si>
  <si>
    <t>契約変更通知</t>
    <rPh sb="0" eb="2">
      <t>ケイヤク</t>
    </rPh>
    <rPh sb="2" eb="4">
      <t>ヘンコウ</t>
    </rPh>
    <rPh sb="4" eb="6">
      <t>ツウチ</t>
    </rPh>
    <phoneticPr fontId="38"/>
  </si>
  <si>
    <t>質問書回答日</t>
    <rPh sb="0" eb="3">
      <t>シツモンショ</t>
    </rPh>
    <rPh sb="3" eb="6">
      <t>カイトウビ</t>
    </rPh>
    <phoneticPr fontId="38"/>
  </si>
  <si>
    <t>内容、工期及び請負代金</t>
  </si>
  <si>
    <t>業者名</t>
    <rPh sb="0" eb="2">
      <t>ギョウシャ</t>
    </rPh>
    <rPh sb="2" eb="3">
      <t>メイ</t>
    </rPh>
    <phoneticPr fontId="38"/>
  </si>
  <si>
    <t>住所</t>
    <rPh sb="0" eb="2">
      <t>ジュウショ</t>
    </rPh>
    <phoneticPr fontId="38"/>
  </si>
  <si>
    <t>令和7年1月9日(木)</t>
    <rPh sb="0" eb="11">
      <t>キョウ</t>
    </rPh>
    <phoneticPr fontId="38"/>
  </si>
  <si>
    <t>電話番号</t>
    <rPh sb="0" eb="2">
      <t>デンワ</t>
    </rPh>
    <rPh sb="2" eb="4">
      <t>バンゴウ</t>
    </rPh>
    <phoneticPr fontId="38"/>
  </si>
  <si>
    <t>入札執行後の事務</t>
    <rPh sb="0" eb="2">
      <t>ニュウサツ</t>
    </rPh>
    <rPh sb="2" eb="4">
      <t>シッコウ</t>
    </rPh>
    <rPh sb="4" eb="5">
      <t>ゴ</t>
    </rPh>
    <rPh sb="6" eb="8">
      <t>ジム</t>
    </rPh>
    <phoneticPr fontId="38"/>
  </si>
  <si>
    <t>請負金額(税込)</t>
    <rPh sb="0" eb="2">
      <t>ウケオイ</t>
    </rPh>
    <rPh sb="2" eb="4">
      <t>キンガク</t>
    </rPh>
    <rPh sb="5" eb="7">
      <t>ゼイコミ</t>
    </rPh>
    <phoneticPr fontId="38"/>
  </si>
  <si>
    <t>監督員・職名</t>
  </si>
  <si>
    <t>代表者職氏名</t>
    <rPh sb="0" eb="3">
      <t>ダイヒョウシャ</t>
    </rPh>
    <rPh sb="3" eb="4">
      <t>ショク</t>
    </rPh>
    <rPh sb="4" eb="6">
      <t>シメイ</t>
    </rPh>
    <phoneticPr fontId="38"/>
  </si>
  <si>
    <t>消費税課税・免税</t>
    <rPh sb="0" eb="3">
      <t>ショウヒゼイ</t>
    </rPh>
    <rPh sb="3" eb="5">
      <t>カゼイ</t>
    </rPh>
    <rPh sb="6" eb="8">
      <t>メンゼイ</t>
    </rPh>
    <phoneticPr fontId="38"/>
  </si>
  <si>
    <t>番号</t>
    <rPh sb="0" eb="2">
      <t>バンゴウ</t>
    </rPh>
    <phoneticPr fontId="85"/>
  </si>
  <si>
    <t>課税事業者</t>
    <rPh sb="0" eb="2">
      <t>カゼイ</t>
    </rPh>
    <rPh sb="2" eb="5">
      <t>ジギョウシャ</t>
    </rPh>
    <phoneticPr fontId="38"/>
  </si>
  <si>
    <t>保証の種類</t>
    <rPh sb="0" eb="2">
      <t>ホショウ</t>
    </rPh>
    <rPh sb="3" eb="5">
      <t>シュルイ</t>
    </rPh>
    <phoneticPr fontId="38"/>
  </si>
  <si>
    <t>入札場所・検査場所</t>
    <rPh sb="0" eb="2">
      <t>ニュウサツ</t>
    </rPh>
    <rPh sb="2" eb="4">
      <t>バショ</t>
    </rPh>
    <rPh sb="5" eb="7">
      <t>ケンサ</t>
    </rPh>
    <rPh sb="7" eb="9">
      <t>バショ</t>
    </rPh>
    <phoneticPr fontId="38"/>
  </si>
  <si>
    <t>代表者</t>
    <rPh sb="0" eb="3">
      <t>ダイヒョウシャ</t>
    </rPh>
    <phoneticPr fontId="38"/>
  </si>
  <si>
    <t>調査職員</t>
    <rPh sb="0" eb="2">
      <t>チョウサ</t>
    </rPh>
    <rPh sb="2" eb="4">
      <t>ショクイン</t>
    </rPh>
    <phoneticPr fontId="38"/>
  </si>
  <si>
    <t>下記工事について、出来形部分等の確認をお願いします。</t>
    <rPh sb="0" eb="2">
      <t>カキ</t>
    </rPh>
    <rPh sb="2" eb="4">
      <t>コウジ</t>
    </rPh>
    <rPh sb="9" eb="11">
      <t>デキ</t>
    </rPh>
    <rPh sb="11" eb="12">
      <t>カタ</t>
    </rPh>
    <rPh sb="12" eb="14">
      <t>ブブン</t>
    </rPh>
    <rPh sb="14" eb="15">
      <t>トウ</t>
    </rPh>
    <rPh sb="16" eb="18">
      <t>カクニン</t>
    </rPh>
    <rPh sb="20" eb="21">
      <t>ネガ</t>
    </rPh>
    <phoneticPr fontId="38"/>
  </si>
  <si>
    <t>保証事業会社</t>
    <rPh sb="0" eb="2">
      <t>ホショウ</t>
    </rPh>
    <rPh sb="2" eb="4">
      <t>ジギョウ</t>
    </rPh>
    <rPh sb="4" eb="6">
      <t>カイシャ</t>
    </rPh>
    <phoneticPr fontId="38"/>
  </si>
  <si>
    <t>倉吉市役所第３会議室（東庁舎３階）</t>
  </si>
  <si>
    <t>設計金額（税込み）</t>
  </si>
  <si>
    <t>増</t>
    <rPh sb="0" eb="1">
      <t>ゾウ</t>
    </rPh>
    <phoneticPr fontId="38"/>
  </si>
  <si>
    <t>係長</t>
    <rPh sb="0" eb="2">
      <t>カカリチョウ</t>
    </rPh>
    <phoneticPr fontId="38"/>
  </si>
  <si>
    <t>施工方法</t>
    <rPh sb="0" eb="2">
      <t>セコウ</t>
    </rPh>
    <rPh sb="2" eb="4">
      <t>ホウホウ</t>
    </rPh>
    <phoneticPr fontId="38"/>
  </si>
  <si>
    <t>倉吉市役所第２会議室（本庁舎３階）</t>
    <rPh sb="11" eb="12">
      <t>ホン</t>
    </rPh>
    <phoneticPr fontId="38"/>
  </si>
  <si>
    <t>検査に関する事務</t>
    <rPh sb="0" eb="2">
      <t>ケンサ</t>
    </rPh>
    <rPh sb="3" eb="4">
      <t>カン</t>
    </rPh>
    <rPh sb="6" eb="8">
      <t>ジム</t>
    </rPh>
    <phoneticPr fontId="38"/>
  </si>
  <si>
    <t>付けで請負契約を締結した下記工事の工事目的物について、下記のとおり使用したいので建設工事請負契約書第33条第１項に規定する承諾をお願いします。</t>
    <rPh sb="0" eb="1">
      <t>ヅケ</t>
    </rPh>
    <rPh sb="3" eb="5">
      <t>ウケオイ</t>
    </rPh>
    <rPh sb="5" eb="7">
      <t>ケイヤク</t>
    </rPh>
    <rPh sb="8" eb="10">
      <t>テイケツ</t>
    </rPh>
    <rPh sb="12" eb="14">
      <t>カキ</t>
    </rPh>
    <rPh sb="14" eb="16">
      <t>コウジ</t>
    </rPh>
    <rPh sb="17" eb="19">
      <t>コウジ</t>
    </rPh>
    <rPh sb="19" eb="22">
      <t>モクテキブツ</t>
    </rPh>
    <phoneticPr fontId="38"/>
  </si>
  <si>
    <t>100万円～500万円</t>
    <rPh sb="3" eb="6">
      <t>マンエンカラ</t>
    </rPh>
    <rPh sb="9" eb="11">
      <t>マンエン</t>
    </rPh>
    <phoneticPr fontId="38"/>
  </si>
  <si>
    <t>契約書　保証金＝免除</t>
    <rPh sb="0" eb="3">
      <t>ケイヤクショ</t>
    </rPh>
    <rPh sb="4" eb="7">
      <t>ホショウキン</t>
    </rPh>
    <rPh sb="8" eb="10">
      <t>メンジョ</t>
    </rPh>
    <phoneticPr fontId="38"/>
  </si>
  <si>
    <t>検査員</t>
    <rPh sb="0" eb="2">
      <t>ケンサ</t>
    </rPh>
    <rPh sb="2" eb="3">
      <t>イン</t>
    </rPh>
    <phoneticPr fontId="38"/>
  </si>
  <si>
    <t>監督員</t>
    <rPh sb="0" eb="3">
      <t>カントクイン</t>
    </rPh>
    <phoneticPr fontId="38"/>
  </si>
  <si>
    <t>変更設計額</t>
    <rPh sb="0" eb="2">
      <t>ヘンコウ</t>
    </rPh>
    <rPh sb="2" eb="4">
      <t>セッケイ</t>
    </rPh>
    <rPh sb="4" eb="5">
      <t>ガク</t>
    </rPh>
    <phoneticPr fontId="38"/>
  </si>
  <si>
    <t>数　量</t>
    <rPh sb="0" eb="3">
      <t>スウリョウ</t>
    </rPh>
    <phoneticPr fontId="38"/>
  </si>
  <si>
    <t>監督員決定通知</t>
    <rPh sb="0" eb="3">
      <t>カントクイン</t>
    </rPh>
    <rPh sb="3" eb="5">
      <t>ケッテイ</t>
    </rPh>
    <rPh sb="5" eb="7">
      <t>ツウチ</t>
    </rPh>
    <phoneticPr fontId="38"/>
  </si>
  <si>
    <t>文書番号</t>
    <rPh sb="0" eb="2">
      <t>ブンショ</t>
    </rPh>
    <rPh sb="2" eb="4">
      <t>バンゴウ</t>
    </rPh>
    <phoneticPr fontId="38"/>
  </si>
  <si>
    <t>Ｄ</t>
  </si>
  <si>
    <t>倉吉市役所第１会議室（本庁舎４階）</t>
    <rPh sb="11" eb="12">
      <t>ホン</t>
    </rPh>
    <phoneticPr fontId="38"/>
  </si>
  <si>
    <t>500万円～1000万円</t>
    <rPh sb="3" eb="6">
      <t>マンエンカラ</t>
    </rPh>
    <rPh sb="10" eb="12">
      <t>マンエン</t>
    </rPh>
    <phoneticPr fontId="38"/>
  </si>
  <si>
    <t>1000万円～3000万円</t>
    <rPh sb="4" eb="7">
      <t>マンエンカラ</t>
    </rPh>
    <rPh sb="11" eb="13">
      <t>マンエン</t>
    </rPh>
    <phoneticPr fontId="38"/>
  </si>
  <si>
    <t>概算増減額</t>
    <rPh sb="0" eb="2">
      <t>ガイサン</t>
    </rPh>
    <rPh sb="2" eb="5">
      <t>ゾウゲンガク</t>
    </rPh>
    <phoneticPr fontId="38"/>
  </si>
  <si>
    <t>コリンズの登録
(請負500万円以上)</t>
    <rPh sb="5" eb="7">
      <t>トウロク</t>
    </rPh>
    <rPh sb="9" eb="11">
      <t>ウケオイ</t>
    </rPh>
    <rPh sb="14" eb="18">
      <t>マンエンイジョウ</t>
    </rPh>
    <phoneticPr fontId="38"/>
  </si>
  <si>
    <t>受注時</t>
    <rPh sb="0" eb="2">
      <t>ジュチュウ</t>
    </rPh>
    <rPh sb="2" eb="3">
      <t>ジ</t>
    </rPh>
    <phoneticPr fontId="38"/>
  </si>
  <si>
    <t>倉吉市役所南庁舎会議室</t>
    <rPh sb="0" eb="5">
      <t>クラヨシシヤクショ</t>
    </rPh>
    <rPh sb="5" eb="6">
      <t>ミナミ</t>
    </rPh>
    <rPh sb="6" eb="8">
      <t>チョウシャ</t>
    </rPh>
    <rPh sb="8" eb="11">
      <t>カイギシツ</t>
    </rPh>
    <phoneticPr fontId="38"/>
  </si>
  <si>
    <t>着工</t>
    <rPh sb="0" eb="2">
      <t>チャッコウ</t>
    </rPh>
    <phoneticPr fontId="38"/>
  </si>
  <si>
    <t>3000万円～5000万円</t>
    <rPh sb="4" eb="7">
      <t>マンエンカラ</t>
    </rPh>
    <rPh sb="11" eb="13">
      <t>マンエン</t>
    </rPh>
    <phoneticPr fontId="38"/>
  </si>
  <si>
    <t>変更</t>
    <rPh sb="0" eb="2">
      <t>ヘンコウ</t>
    </rPh>
    <phoneticPr fontId="38"/>
  </si>
  <si>
    <t>完成時</t>
    <rPh sb="0" eb="3">
      <t>カンセイジ</t>
    </rPh>
    <phoneticPr fontId="38"/>
  </si>
  <si>
    <t>検査結果</t>
    <rPh sb="0" eb="2">
      <t>ケンサ</t>
    </rPh>
    <rPh sb="2" eb="4">
      <t>ケッカ</t>
    </rPh>
    <phoneticPr fontId="38"/>
  </si>
  <si>
    <t>工事の変更</t>
    <rPh sb="0" eb="2">
      <t>コウジ</t>
    </rPh>
    <rPh sb="3" eb="5">
      <t>ヘンコウ</t>
    </rPh>
    <phoneticPr fontId="38"/>
  </si>
  <si>
    <t>倉吉市教育委員会事務局教育長室</t>
    <rPh sb="3" eb="5">
      <t>キョウイク</t>
    </rPh>
    <rPh sb="5" eb="8">
      <t>イインカイ</t>
    </rPh>
    <rPh sb="8" eb="11">
      <t>ジムキョク</t>
    </rPh>
    <rPh sb="11" eb="14">
      <t>キョウイクチョウ</t>
    </rPh>
    <rPh sb="14" eb="15">
      <t>シツ</t>
    </rPh>
    <phoneticPr fontId="38"/>
  </si>
  <si>
    <t>令和　年　月　日</t>
    <rPh sb="0" eb="2">
      <t>レイワ</t>
    </rPh>
    <phoneticPr fontId="38"/>
  </si>
  <si>
    <t>免税事業者</t>
    <rPh sb="0" eb="2">
      <t>メンゼイ</t>
    </rPh>
    <rPh sb="2" eb="5">
      <t>ジギョウシャ</t>
    </rPh>
    <phoneticPr fontId="38"/>
  </si>
  <si>
    <t>5000万円～</t>
    <rPh sb="4" eb="7">
      <t>マンエンカラ</t>
    </rPh>
    <phoneticPr fontId="38"/>
  </si>
  <si>
    <t>受注者等決定通知</t>
    <rPh sb="0" eb="2">
      <t>ジュチュウ</t>
    </rPh>
    <rPh sb="2" eb="3">
      <t>シャ</t>
    </rPh>
    <rPh sb="3" eb="4">
      <t>トウ</t>
    </rPh>
    <rPh sb="4" eb="6">
      <t>ケッテイ</t>
    </rPh>
    <rPh sb="6" eb="8">
      <t>ツウチ</t>
    </rPh>
    <phoneticPr fontId="38"/>
  </si>
  <si>
    <t>倉吉市教育委員会事務局教育総務課</t>
    <rPh sb="3" eb="5">
      <t>キョウイク</t>
    </rPh>
    <rPh sb="5" eb="8">
      <t>イインカイ</t>
    </rPh>
    <rPh sb="8" eb="11">
      <t>ジムキョク</t>
    </rPh>
    <rPh sb="11" eb="13">
      <t>キョウイク</t>
    </rPh>
    <rPh sb="13" eb="16">
      <t>ソウムカ</t>
    </rPh>
    <phoneticPr fontId="38"/>
  </si>
  <si>
    <t>引渡しの日まで</t>
    <rPh sb="4" eb="5">
      <t>ヒ</t>
    </rPh>
    <phoneticPr fontId="38"/>
  </si>
  <si>
    <t>指定部分
代金協議</t>
    <rPh sb="0" eb="2">
      <t>シテイ</t>
    </rPh>
    <rPh sb="2" eb="4">
      <t>ブブン</t>
    </rPh>
    <rPh sb="5" eb="7">
      <t>ダイキン</t>
    </rPh>
    <rPh sb="7" eb="9">
      <t>キョウギ</t>
    </rPh>
    <phoneticPr fontId="38"/>
  </si>
  <si>
    <t>指定部分代金
協議通知</t>
    <rPh sb="0" eb="2">
      <t>シテイ</t>
    </rPh>
    <rPh sb="2" eb="4">
      <t>ブブン</t>
    </rPh>
    <rPh sb="4" eb="6">
      <t>ダイキン</t>
    </rPh>
    <rPh sb="7" eb="9">
      <t>キョウギ</t>
    </rPh>
    <rPh sb="9" eb="11">
      <t>ツウチ</t>
    </rPh>
    <phoneticPr fontId="38"/>
  </si>
  <si>
    <t>使用範囲</t>
    <rPh sb="0" eb="2">
      <t>シヨウ</t>
    </rPh>
    <rPh sb="2" eb="4">
      <t>ハンイ</t>
    </rPh>
    <phoneticPr fontId="38"/>
  </si>
  <si>
    <t>入札・契約保証金</t>
    <rPh sb="0" eb="2">
      <t>ニュウサツ</t>
    </rPh>
    <rPh sb="3" eb="5">
      <t>ケイヤク</t>
    </rPh>
    <rPh sb="5" eb="8">
      <t>ホショウキン</t>
    </rPh>
    <phoneticPr fontId="38"/>
  </si>
  <si>
    <t>工事についての監督員は共通仕様書に定義されている監督職員</t>
    <rPh sb="0" eb="2">
      <t>こうじ</t>
    </rPh>
    <rPh sb="7" eb="9">
      <t>かんとく</t>
    </rPh>
    <rPh sb="9" eb="10">
      <t>いん</t>
    </rPh>
    <rPh sb="11" eb="13">
      <t>きょうつう</t>
    </rPh>
    <rPh sb="13" eb="16">
      <t>しようしょ</t>
    </rPh>
    <rPh sb="17" eb="19">
      <t>ていぎ</t>
    </rPh>
    <rPh sb="24" eb="26">
      <t>かんとく</t>
    </rPh>
    <rPh sb="26" eb="28">
      <t>しょくいん</t>
    </rPh>
    <phoneticPr fontId="47" type="Hiragana"/>
  </si>
  <si>
    <t>請負代金のみ</t>
  </si>
  <si>
    <t>公共工事履行保証証券による保証</t>
    <rPh sb="0" eb="2">
      <t>コウキョウ</t>
    </rPh>
    <rPh sb="2" eb="4">
      <t>コウジ</t>
    </rPh>
    <rPh sb="4" eb="6">
      <t>リコウ</t>
    </rPh>
    <rPh sb="6" eb="8">
      <t>ホショウ</t>
    </rPh>
    <rPh sb="8" eb="10">
      <t>ショウケン</t>
    </rPh>
    <rPh sb="13" eb="15">
      <t>ホショウ</t>
    </rPh>
    <phoneticPr fontId="38"/>
  </si>
  <si>
    <t>前払率</t>
    <rPh sb="0" eb="2">
      <t>マエバラ</t>
    </rPh>
    <rPh sb="2" eb="3">
      <t>リツ</t>
    </rPh>
    <phoneticPr fontId="38"/>
  </si>
  <si>
    <t>消費税課税・免税</t>
  </si>
  <si>
    <t>一部</t>
    <rPh sb="0" eb="2">
      <t>イチブ</t>
    </rPh>
    <phoneticPr fontId="38"/>
  </si>
  <si>
    <t>（第</t>
    <rPh sb="1" eb="2">
      <t>ダイ</t>
    </rPh>
    <phoneticPr fontId="38"/>
  </si>
  <si>
    <t>１　出来形検定書(出来形設計書)　　１式・・・　検査良</t>
    <rPh sb="2" eb="4">
      <t>デキ</t>
    </rPh>
    <rPh sb="4" eb="5">
      <t>ガタ</t>
    </rPh>
    <rPh sb="5" eb="7">
      <t>ケンテイ</t>
    </rPh>
    <rPh sb="7" eb="8">
      <t>ショ</t>
    </rPh>
    <rPh sb="9" eb="11">
      <t>デキ</t>
    </rPh>
    <rPh sb="11" eb="12">
      <t>ガタ</t>
    </rPh>
    <rPh sb="12" eb="14">
      <t>セッケイ</t>
    </rPh>
    <rPh sb="14" eb="15">
      <t>ショ</t>
    </rPh>
    <rPh sb="19" eb="20">
      <t>シキ</t>
    </rPh>
    <rPh sb="24" eb="26">
      <t>ケンサ</t>
    </rPh>
    <rPh sb="26" eb="27">
      <t>リョウ</t>
    </rPh>
    <phoneticPr fontId="38"/>
  </si>
  <si>
    <t>回）</t>
    <rPh sb="0" eb="1">
      <t>カイ</t>
    </rPh>
    <phoneticPr fontId="38"/>
  </si>
  <si>
    <t>部分使用範囲・期間</t>
    <rPh sb="0" eb="2">
      <t>ブブン</t>
    </rPh>
    <rPh sb="2" eb="4">
      <t>シヨウ</t>
    </rPh>
    <rPh sb="4" eb="6">
      <t>ハンイ</t>
    </rPh>
    <rPh sb="7" eb="9">
      <t>キカン</t>
    </rPh>
    <phoneticPr fontId="38"/>
  </si>
  <si>
    <t>　令和**年**月**日請負者より願出のあった下記工事の出来形部分等確認について、</t>
    <rPh sb="1" eb="3">
      <t>レイワ</t>
    </rPh>
    <rPh sb="5" eb="6">
      <t>ネン</t>
    </rPh>
    <rPh sb="8" eb="9">
      <t>ガツ</t>
    </rPh>
    <rPh sb="11" eb="12">
      <t>ニチ</t>
    </rPh>
    <rPh sb="12" eb="15">
      <t>ウケオイシャ</t>
    </rPh>
    <rPh sb="17" eb="18">
      <t>ネガ</t>
    </rPh>
    <rPh sb="18" eb="19">
      <t>デ</t>
    </rPh>
    <rPh sb="23" eb="25">
      <t>カキ</t>
    </rPh>
    <rPh sb="25" eb="27">
      <t>コウジ</t>
    </rPh>
    <rPh sb="28" eb="30">
      <t>デキ</t>
    </rPh>
    <rPh sb="30" eb="31">
      <t>ガタ</t>
    </rPh>
    <rPh sb="31" eb="33">
      <t>ブブン</t>
    </rPh>
    <rPh sb="33" eb="34">
      <t>ナド</t>
    </rPh>
    <rPh sb="34" eb="36">
      <t>カクニン</t>
    </rPh>
    <phoneticPr fontId="38"/>
  </si>
  <si>
    <t>設計者・監督員・調査職員</t>
    <rPh sb="0" eb="3">
      <t>セッケイシャ</t>
    </rPh>
    <rPh sb="4" eb="7">
      <t>カントクイン</t>
    </rPh>
    <rPh sb="8" eb="10">
      <t>チョウサ</t>
    </rPh>
    <rPh sb="10" eb="12">
      <t>ショクイン</t>
    </rPh>
    <phoneticPr fontId="38"/>
  </si>
  <si>
    <t>変更協議</t>
    <rPh sb="0" eb="2">
      <t>ヘンコウ</t>
    </rPh>
    <rPh sb="2" eb="4">
      <t>キョウギ</t>
    </rPh>
    <phoneticPr fontId="38"/>
  </si>
  <si>
    <t>日時</t>
    <rPh sb="0" eb="2">
      <t>ニチジ</t>
    </rPh>
    <phoneticPr fontId="38"/>
  </si>
  <si>
    <t>藤井　貴男</t>
  </si>
  <si>
    <t>変更契約年月日</t>
    <rPh sb="0" eb="2">
      <t>ヘンコウ</t>
    </rPh>
    <rPh sb="2" eb="4">
      <t>ケイヤク</t>
    </rPh>
    <rPh sb="4" eb="7">
      <t>ネンガッピ</t>
    </rPh>
    <phoneticPr fontId="38"/>
  </si>
  <si>
    <t>主任技術者等</t>
    <rPh sb="0" eb="2">
      <t>シュニン</t>
    </rPh>
    <rPh sb="2" eb="6">
      <t>ギジュツシャトウ</t>
    </rPh>
    <phoneticPr fontId="38"/>
  </si>
  <si>
    <t>変更請負額</t>
  </si>
  <si>
    <t>変更工期</t>
    <rPh sb="0" eb="2">
      <t>ヘンコウ</t>
    </rPh>
    <rPh sb="2" eb="4">
      <t>コウキ</t>
    </rPh>
    <phoneticPr fontId="38"/>
  </si>
  <si>
    <t>ｂ　×　ｃ</t>
  </si>
  <si>
    <t>監理</t>
    <rPh sb="0" eb="2">
      <t>カンリ</t>
    </rPh>
    <phoneticPr fontId="38"/>
  </si>
  <si>
    <t>下請け契約の合計額4500万円以上</t>
    <rPh sb="0" eb="2">
      <t>シタウ</t>
    </rPh>
    <rPh sb="3" eb="5">
      <t>ケイヤク</t>
    </rPh>
    <rPh sb="6" eb="8">
      <t>ゴウケイ</t>
    </rPh>
    <rPh sb="8" eb="9">
      <t>ガク</t>
    </rPh>
    <rPh sb="13" eb="17">
      <t>マンエンイジョウ</t>
    </rPh>
    <phoneticPr fontId="38"/>
  </si>
  <si>
    <t>その他</t>
  </si>
  <si>
    <t>現契約内容</t>
    <rPh sb="0" eb="1">
      <t>ゲン</t>
    </rPh>
    <rPh sb="1" eb="3">
      <t>ケイヤク</t>
    </rPh>
    <rPh sb="3" eb="5">
      <t>ナイヨウ</t>
    </rPh>
    <phoneticPr fontId="38"/>
  </si>
  <si>
    <t>契約金額</t>
    <rPh sb="0" eb="2">
      <t>ケイヤク</t>
    </rPh>
    <rPh sb="2" eb="4">
      <t>キンガク</t>
    </rPh>
    <phoneticPr fontId="38"/>
  </si>
  <si>
    <t>委託</t>
    <rPh sb="0" eb="2">
      <t>イタク</t>
    </rPh>
    <phoneticPr fontId="38"/>
  </si>
  <si>
    <t>専門</t>
    <rPh sb="0" eb="2">
      <t>センモン</t>
    </rPh>
    <phoneticPr fontId="38"/>
  </si>
  <si>
    <t>管理</t>
    <rPh sb="0" eb="2">
      <t>カンリ</t>
    </rPh>
    <phoneticPr fontId="38"/>
  </si>
  <si>
    <t>検査区分</t>
    <rPh sb="0" eb="2">
      <t>ケンサ</t>
    </rPh>
    <rPh sb="2" eb="4">
      <t>クブン</t>
    </rPh>
    <phoneticPr fontId="38"/>
  </si>
  <si>
    <t>今回支払金額</t>
    <rPh sb="0" eb="2">
      <t>コンカイ</t>
    </rPh>
    <rPh sb="2" eb="4">
      <t>シハライ</t>
    </rPh>
    <rPh sb="4" eb="5">
      <t>キン</t>
    </rPh>
    <rPh sb="5" eb="6">
      <t>ガク</t>
    </rPh>
    <phoneticPr fontId="38"/>
  </si>
  <si>
    <t>出来形確認願日</t>
    <rPh sb="0" eb="2">
      <t>デキ</t>
    </rPh>
    <rPh sb="2" eb="3">
      <t>ガタ</t>
    </rPh>
    <rPh sb="3" eb="5">
      <t>カクニン</t>
    </rPh>
    <rPh sb="5" eb="6">
      <t>ネガイ</t>
    </rPh>
    <rPh sb="6" eb="7">
      <t>ビ</t>
    </rPh>
    <phoneticPr fontId="38"/>
  </si>
  <si>
    <t>（千円未満切捨て）</t>
  </si>
  <si>
    <t>契約保証の種類</t>
    <rPh sb="0" eb="2">
      <t>ケイヤク</t>
    </rPh>
    <rPh sb="2" eb="4">
      <t>ホショウ</t>
    </rPh>
    <rPh sb="5" eb="7">
      <t>シュルイ</t>
    </rPh>
    <phoneticPr fontId="38"/>
  </si>
  <si>
    <t>出来形設計金額・％</t>
    <rPh sb="0" eb="2">
      <t>デキ</t>
    </rPh>
    <rPh sb="2" eb="3">
      <t>ガタ</t>
    </rPh>
    <rPh sb="3" eb="5">
      <t>セッケイ</t>
    </rPh>
    <rPh sb="5" eb="7">
      <t>キンガク</t>
    </rPh>
    <phoneticPr fontId="38"/>
  </si>
  <si>
    <t>付で請負契約を締結した下記工事の請負代金額を変更しますので、建設工事請負契約書第24条第１項に規定する協議を次により行います。</t>
    <rPh sb="0" eb="1">
      <t>ヅケ</t>
    </rPh>
    <rPh sb="4" eb="6">
      <t>ケイヤク</t>
    </rPh>
    <rPh sb="7" eb="9">
      <t>テイケツ</t>
    </rPh>
    <rPh sb="11" eb="13">
      <t>カキ</t>
    </rPh>
    <rPh sb="13" eb="15">
      <t>コウジ</t>
    </rPh>
    <rPh sb="16" eb="18">
      <t>ウケオイ</t>
    </rPh>
    <rPh sb="18" eb="20">
      <t>ダイキン</t>
    </rPh>
    <rPh sb="20" eb="21">
      <t>ガク</t>
    </rPh>
    <rPh sb="22" eb="24">
      <t>ヘンコウ</t>
    </rPh>
    <rPh sb="30" eb="32">
      <t>ケンセツ</t>
    </rPh>
    <rPh sb="32" eb="34">
      <t>コウジ</t>
    </rPh>
    <rPh sb="34" eb="36">
      <t>ウケオイ</t>
    </rPh>
    <rPh sb="36" eb="39">
      <t>ケイヤクショ</t>
    </rPh>
    <rPh sb="39" eb="40">
      <t>ダイ</t>
    </rPh>
    <rPh sb="42" eb="43">
      <t>ジョウ</t>
    </rPh>
    <rPh sb="43" eb="44">
      <t>ダイ</t>
    </rPh>
    <rPh sb="45" eb="46">
      <t>コウ</t>
    </rPh>
    <rPh sb="47" eb="49">
      <t>キテイ</t>
    </rPh>
    <rPh sb="51" eb="53">
      <t>キョウギ</t>
    </rPh>
    <rPh sb="54" eb="55">
      <t>ツギ</t>
    </rPh>
    <rPh sb="58" eb="59">
      <t>オコナ</t>
    </rPh>
    <phoneticPr fontId="38"/>
  </si>
  <si>
    <t>出来形確認通知</t>
    <rPh sb="0" eb="2">
      <t>デキ</t>
    </rPh>
    <rPh sb="2" eb="3">
      <t>ガタ</t>
    </rPh>
    <rPh sb="3" eb="5">
      <t>カクニン</t>
    </rPh>
    <rPh sb="5" eb="7">
      <t>ツウチ</t>
    </rPh>
    <phoneticPr fontId="38"/>
  </si>
  <si>
    <t>受注件数</t>
    <rPh sb="0" eb="2">
      <t>ジュチュウ</t>
    </rPh>
    <rPh sb="2" eb="4">
      <t>ケンスウ</t>
    </rPh>
    <phoneticPr fontId="38"/>
  </si>
  <si>
    <t>修補完了</t>
    <rPh sb="0" eb="1">
      <t>シュウ</t>
    </rPh>
    <rPh sb="1" eb="2">
      <t>ホ</t>
    </rPh>
    <rPh sb="2" eb="4">
      <t>カンリョウ</t>
    </rPh>
    <phoneticPr fontId="38"/>
  </si>
  <si>
    <t>（千円未満切捨て）</t>
    <rPh sb="1" eb="3">
      <t>センエン</t>
    </rPh>
    <rPh sb="3" eb="5">
      <t>ミマン</t>
    </rPh>
    <rPh sb="5" eb="7">
      <t>キリス</t>
    </rPh>
    <phoneticPr fontId="38"/>
  </si>
  <si>
    <t>検査専門員→検査専門監</t>
    <rPh sb="0" eb="2">
      <t>ケンサ</t>
    </rPh>
    <rPh sb="2" eb="5">
      <t>センモンイン</t>
    </rPh>
    <rPh sb="6" eb="8">
      <t>ケンサ</t>
    </rPh>
    <rPh sb="8" eb="11">
      <t>センモンカン</t>
    </rPh>
    <phoneticPr fontId="38"/>
  </si>
  <si>
    <t>保証事業会社の保証</t>
    <rPh sb="0" eb="2">
      <t>ホショウ</t>
    </rPh>
    <rPh sb="2" eb="4">
      <t>ジギョウ</t>
    </rPh>
    <rPh sb="4" eb="6">
      <t>カイシャ</t>
    </rPh>
    <rPh sb="7" eb="9">
      <t>ホショウ</t>
    </rPh>
    <phoneticPr fontId="38"/>
  </si>
  <si>
    <t>職名</t>
    <rPh sb="0" eb="2">
      <t>ショクメイ</t>
    </rPh>
    <phoneticPr fontId="38"/>
  </si>
  <si>
    <t>前払金額</t>
    <rPh sb="0" eb="2">
      <t>マエバラ</t>
    </rPh>
    <rPh sb="2" eb="4">
      <t>キンガク</t>
    </rPh>
    <phoneticPr fontId="38"/>
  </si>
  <si>
    <t>無保証</t>
    <rPh sb="0" eb="3">
      <t>ムホショウ</t>
    </rPh>
    <phoneticPr fontId="38"/>
  </si>
  <si>
    <t>主幹</t>
    <rPh sb="0" eb="2">
      <t>シュカン</t>
    </rPh>
    <phoneticPr fontId="38"/>
  </si>
  <si>
    <t>支給材料（貸与品）の引渡し書</t>
    <rPh sb="0" eb="2">
      <t>シキュウ</t>
    </rPh>
    <rPh sb="2" eb="4">
      <t>ザイリョウ</t>
    </rPh>
    <rPh sb="5" eb="7">
      <t>タイヨ</t>
    </rPh>
    <rPh sb="7" eb="8">
      <t>ヒン</t>
    </rPh>
    <rPh sb="10" eb="12">
      <t>ヒキワタ</t>
    </rPh>
    <rPh sb="13" eb="14">
      <t>ショ</t>
    </rPh>
    <phoneticPr fontId="89"/>
  </si>
  <si>
    <t>Ｄ　－　ｅ</t>
  </si>
  <si>
    <t>年度</t>
  </si>
  <si>
    <t>検査結果・評定点</t>
    <rPh sb="0" eb="2">
      <t>ケンサ</t>
    </rPh>
    <rPh sb="2" eb="4">
      <t>ケッカ</t>
    </rPh>
    <rPh sb="5" eb="7">
      <t>ヒョウテイ</t>
    </rPh>
    <rPh sb="7" eb="8">
      <t>テン</t>
    </rPh>
    <phoneticPr fontId="38"/>
  </si>
  <si>
    <t>河本　裕史</t>
    <rPh sb="0" eb="2">
      <t>カワモト</t>
    </rPh>
    <rPh sb="3" eb="5">
      <t>ヒロシ</t>
    </rPh>
    <phoneticPr fontId="38"/>
  </si>
  <si>
    <t>期間</t>
    <rPh sb="0" eb="2">
      <t>キカン</t>
    </rPh>
    <phoneticPr fontId="38"/>
  </si>
  <si>
    <t>内容</t>
    <rPh sb="0" eb="2">
      <t>ナイヨウ</t>
    </rPh>
    <phoneticPr fontId="38"/>
  </si>
  <si>
    <t>内容変更のみ</t>
    <rPh sb="0" eb="2">
      <t>ナイヨウ</t>
    </rPh>
    <rPh sb="2" eb="4">
      <t>ヘンコウ</t>
    </rPh>
    <phoneticPr fontId="38"/>
  </si>
  <si>
    <t>支払金額・請求日・部分払協議</t>
    <rPh sb="0" eb="2">
      <t>シハライ</t>
    </rPh>
    <rPh sb="2" eb="4">
      <t>キンガク</t>
    </rPh>
    <rPh sb="5" eb="7">
      <t>セイキュウ</t>
    </rPh>
    <rPh sb="7" eb="8">
      <t>ビ</t>
    </rPh>
    <rPh sb="9" eb="11">
      <t>ブブン</t>
    </rPh>
    <rPh sb="11" eb="12">
      <t>バライ</t>
    </rPh>
    <rPh sb="12" eb="14">
      <t>キョウギ</t>
    </rPh>
    <phoneticPr fontId="38"/>
  </si>
  <si>
    <t>なお、同契約書第24条第１項に規定する協議を次によりおこないます。</t>
    <rPh sb="11" eb="12">
      <t>ダイ</t>
    </rPh>
    <rPh sb="19" eb="21">
      <t>キョウギ</t>
    </rPh>
    <phoneticPr fontId="38"/>
  </si>
  <si>
    <t>内容及び工期</t>
    <rPh sb="0" eb="2">
      <t>ナイヨウ</t>
    </rPh>
    <rPh sb="2" eb="3">
      <t>オヨ</t>
    </rPh>
    <rPh sb="4" eb="6">
      <t>コウキ</t>
    </rPh>
    <phoneticPr fontId="38"/>
  </si>
  <si>
    <t>工期のみ</t>
  </si>
  <si>
    <t>工期及び請負代金</t>
  </si>
  <si>
    <t>内容及び工期</t>
  </si>
  <si>
    <t>部分払（３回目）</t>
    <rPh sb="0" eb="2">
      <t>ブブン</t>
    </rPh>
    <rPh sb="2" eb="3">
      <t>バライ</t>
    </rPh>
    <rPh sb="5" eb="7">
      <t>カイメ</t>
    </rPh>
    <phoneticPr fontId="38"/>
  </si>
  <si>
    <t>増減</t>
    <rPh sb="0" eb="2">
      <t>ゾウゲン</t>
    </rPh>
    <phoneticPr fontId="85"/>
  </si>
  <si>
    <t>Ａ</t>
  </si>
  <si>
    <t>工事一時中止ガイドライン</t>
    <rPh sb="0" eb="2">
      <t>こうじ</t>
    </rPh>
    <rPh sb="2" eb="4">
      <t>いちじ</t>
    </rPh>
    <rPh sb="4" eb="6">
      <t>ちゅうし</t>
    </rPh>
    <phoneticPr fontId="47" type="Hiragana"/>
  </si>
  <si>
    <t>内容及び請負代金</t>
  </si>
  <si>
    <t>完了支払金額</t>
    <rPh sb="0" eb="2">
      <t>カンリョウ</t>
    </rPh>
    <rPh sb="2" eb="4">
      <t>シハライ</t>
    </rPh>
    <rPh sb="4" eb="6">
      <t>キンガク</t>
    </rPh>
    <phoneticPr fontId="38"/>
  </si>
  <si>
    <t>（１）</t>
  </si>
  <si>
    <t>倉吉市</t>
    <rPh sb="0" eb="3">
      <t>クラヨシシ</t>
    </rPh>
    <phoneticPr fontId="38"/>
  </si>
  <si>
    <t>住　　　　所</t>
    <rPh sb="0" eb="1">
      <t>ジュウ</t>
    </rPh>
    <rPh sb="5" eb="6">
      <t>ショ</t>
    </rPh>
    <phoneticPr fontId="38"/>
  </si>
  <si>
    <t>version</t>
  </si>
  <si>
    <t>代表者名</t>
    <rPh sb="0" eb="3">
      <t>ダイヒョウシャ</t>
    </rPh>
    <rPh sb="3" eb="4">
      <t>メイ</t>
    </rPh>
    <phoneticPr fontId="38"/>
  </si>
  <si>
    <t>なお、同契約書第23条第１項に規定する協議を次によりおこないます。</t>
    <rPh sb="11" eb="12">
      <t>ダイ</t>
    </rPh>
    <rPh sb="19" eb="21">
      <t>キョウギ</t>
    </rPh>
    <phoneticPr fontId="38"/>
  </si>
  <si>
    <t>請負金額</t>
    <rPh sb="0" eb="2">
      <t>ウケオイ</t>
    </rPh>
    <rPh sb="2" eb="4">
      <t>キンガク</t>
    </rPh>
    <phoneticPr fontId="38"/>
  </si>
  <si>
    <t>案件番号</t>
  </si>
  <si>
    <t>業種（コード）</t>
  </si>
  <si>
    <t>業種</t>
  </si>
  <si>
    <t>案件名称</t>
  </si>
  <si>
    <t>職名</t>
    <rPh sb="0" eb="1">
      <t>ショク</t>
    </rPh>
    <rPh sb="1" eb="2">
      <t>メイ</t>
    </rPh>
    <phoneticPr fontId="38"/>
  </si>
  <si>
    <t>契約担当者氏名</t>
  </si>
  <si>
    <t>金　額</t>
    <rPh sb="0" eb="3">
      <t>キンガク</t>
    </rPh>
    <phoneticPr fontId="38"/>
  </si>
  <si>
    <t>契約金額（税込み）</t>
  </si>
  <si>
    <t>契約者・商号又は名称</t>
  </si>
  <si>
    <t>契約者・事業所名</t>
  </si>
  <si>
    <t>Ｃ　×　（　1　－</t>
  </si>
  <si>
    <t>代表者役職</t>
  </si>
  <si>
    <t>（金額変更を伴わないもの）</t>
    <rPh sb="1" eb="3">
      <t>キンガク</t>
    </rPh>
    <rPh sb="3" eb="5">
      <t>ヘンコウ</t>
    </rPh>
    <rPh sb="6" eb="7">
      <t>トモナ</t>
    </rPh>
    <phoneticPr fontId="38"/>
  </si>
  <si>
    <t>（完了）</t>
    <rPh sb="1" eb="3">
      <t>カンリョウ</t>
    </rPh>
    <phoneticPr fontId="38"/>
  </si>
  <si>
    <t>代表者</t>
  </si>
  <si>
    <t>スキャンしておいたPDFを受注者へ送付</t>
    <rPh sb="13" eb="16">
      <t>ジュチュウシャ</t>
    </rPh>
    <rPh sb="17" eb="19">
      <t>ソウフ</t>
    </rPh>
    <phoneticPr fontId="38"/>
  </si>
  <si>
    <t>所在地</t>
  </si>
  <si>
    <t>現場代理人</t>
  </si>
  <si>
    <t>主任（監理）技術者</t>
  </si>
  <si>
    <t>依頼元情報-担当課</t>
  </si>
  <si>
    <t>契約日</t>
  </si>
  <si>
    <t>契約期間（着工日）</t>
  </si>
  <si>
    <t>契約期間（完成日）</t>
  </si>
  <si>
    <t>通知</t>
    <rPh sb="0" eb="2">
      <t>ツウチ</t>
    </rPh>
    <phoneticPr fontId="38"/>
  </si>
  <si>
    <t>案件概要</t>
  </si>
  <si>
    <t/>
  </si>
  <si>
    <t>上記承諾する。</t>
    <rPh sb="0" eb="2">
      <t>ジョウキ</t>
    </rPh>
    <rPh sb="2" eb="4">
      <t>ショウダク</t>
    </rPh>
    <phoneticPr fontId="38"/>
  </si>
  <si>
    <t>受注者から
の回答日</t>
    <rPh sb="0" eb="3">
      <t>ジュチュウシャ</t>
    </rPh>
    <rPh sb="7" eb="10">
      <t>カイトウビ</t>
    </rPh>
    <phoneticPr fontId="38"/>
  </si>
  <si>
    <t>－</t>
  </si>
  <si>
    <t>倉吉市総務部長　山﨑昌徳</t>
    <rPh sb="0" eb="3">
      <t>クラヨシシ</t>
    </rPh>
    <rPh sb="3" eb="5">
      <t>ソウム</t>
    </rPh>
    <rPh sb="5" eb="7">
      <t>ブチョウ</t>
    </rPh>
    <rPh sb="8" eb="10">
      <t>ヤマサキ</t>
    </rPh>
    <rPh sb="10" eb="12">
      <t>マサノリ</t>
    </rPh>
    <phoneticPr fontId="38"/>
  </si>
  <si>
    <t>提出</t>
    <rPh sb="0" eb="2">
      <t>テイシュツ</t>
    </rPh>
    <phoneticPr fontId="38"/>
  </si>
  <si>
    <t>する工事請負金額</t>
    <rPh sb="2" eb="4">
      <t>コウジ</t>
    </rPh>
    <rPh sb="4" eb="6">
      <t>ウケオイ</t>
    </rPh>
    <rPh sb="6" eb="8">
      <t>キンガク</t>
    </rPh>
    <phoneticPr fontId="38"/>
  </si>
  <si>
    <t>数量</t>
    <rPh sb="0" eb="2">
      <t>スウリョウ</t>
    </rPh>
    <phoneticPr fontId="38"/>
  </si>
  <si>
    <t>指定部分設計金額(ｃ)</t>
    <rPh sb="0" eb="2">
      <t>シテイ</t>
    </rPh>
    <rPh sb="2" eb="4">
      <t>ブブン</t>
    </rPh>
    <phoneticPr fontId="38"/>
  </si>
  <si>
    <t>１０％</t>
  </si>
  <si>
    <t>氏　名</t>
    <rPh sb="0" eb="1">
      <t>シ</t>
    </rPh>
    <rPh sb="2" eb="3">
      <t>メイ</t>
    </rPh>
    <phoneticPr fontId="38"/>
  </si>
  <si>
    <t>（２）</t>
  </si>
  <si>
    <t>監督設計書</t>
    <rPh sb="0" eb="2">
      <t>カントク</t>
    </rPh>
    <rPh sb="2" eb="5">
      <t>セッケイショ</t>
    </rPh>
    <phoneticPr fontId="38"/>
  </si>
  <si>
    <t>課　長</t>
    <rPh sb="0" eb="1">
      <t>カ</t>
    </rPh>
    <rPh sb="2" eb="3">
      <t>チョウ</t>
    </rPh>
    <phoneticPr fontId="38"/>
  </si>
  <si>
    <t>（</t>
  </si>
  <si>
    <t>係　長</t>
    <rPh sb="0" eb="1">
      <t>カカリ</t>
    </rPh>
    <rPh sb="2" eb="3">
      <t>チョウ</t>
    </rPh>
    <phoneticPr fontId="38"/>
  </si>
  <si>
    <t>指示・協議書</t>
    <rPh sb="0" eb="2">
      <t>シジ</t>
    </rPh>
    <rPh sb="3" eb="6">
      <t>キョウギショ</t>
    </rPh>
    <phoneticPr fontId="38"/>
  </si>
  <si>
    <t>着　工</t>
    <rPh sb="0" eb="1">
      <t>キ</t>
    </rPh>
    <rPh sb="2" eb="3">
      <t>コウ</t>
    </rPh>
    <phoneticPr fontId="38"/>
  </si>
  <si>
    <t>出来高確認年月日</t>
    <rPh sb="0" eb="3">
      <t>デキダカ</t>
    </rPh>
    <rPh sb="3" eb="5">
      <t>カクニン</t>
    </rPh>
    <rPh sb="5" eb="8">
      <t>ネンガッピ</t>
    </rPh>
    <phoneticPr fontId="38"/>
  </si>
  <si>
    <t>完　　成</t>
    <rPh sb="0" eb="1">
      <t>カン</t>
    </rPh>
    <rPh sb="3" eb="4">
      <t>シゲル</t>
    </rPh>
    <phoneticPr fontId="38"/>
  </si>
  <si>
    <t>実地完成</t>
    <rPh sb="0" eb="2">
      <t>ジッチ</t>
    </rPh>
    <rPh sb="2" eb="4">
      <t>カンセイ</t>
    </rPh>
    <phoneticPr fontId="38"/>
  </si>
  <si>
    <t>検　　査</t>
    <rPh sb="0" eb="1">
      <t>ケン</t>
    </rPh>
    <rPh sb="3" eb="4">
      <t>サ</t>
    </rPh>
    <phoneticPr fontId="38"/>
  </si>
  <si>
    <t>令和6年11月13日(水)</t>
    <rPh sb="0" eb="13">
      <t>キョウ</t>
    </rPh>
    <phoneticPr fontId="38"/>
  </si>
  <si>
    <t>氏名</t>
    <rPh sb="0" eb="1">
      <t>シ</t>
    </rPh>
    <rPh sb="1" eb="2">
      <t>メイ</t>
    </rPh>
    <phoneticPr fontId="38"/>
  </si>
  <si>
    <t>発○○第○○号</t>
    <rPh sb="0" eb="1">
      <t>ハツ</t>
    </rPh>
    <rPh sb="3" eb="4">
      <t>ダイ</t>
    </rPh>
    <rPh sb="6" eb="7">
      <t>ゴウ</t>
    </rPh>
    <phoneticPr fontId="38"/>
  </si>
  <si>
    <t>令和　年　月　日</t>
    <rPh sb="0" eb="2">
      <t>レイワ</t>
    </rPh>
    <rPh sb="3" eb="4">
      <t>ネン</t>
    </rPh>
    <rPh sb="5" eb="6">
      <t>ガツ</t>
    </rPh>
    <rPh sb="7" eb="8">
      <t>ニチ</t>
    </rPh>
    <phoneticPr fontId="38"/>
  </si>
  <si>
    <t>部分引渡しに係る工事請負金額（Ｄ）</t>
    <rPh sb="0" eb="2">
      <t>ブブン</t>
    </rPh>
    <rPh sb="2" eb="4">
      <t>ヒキワタシ</t>
    </rPh>
    <rPh sb="6" eb="7">
      <t>カカ</t>
    </rPh>
    <rPh sb="8" eb="10">
      <t>コウジ</t>
    </rPh>
    <rPh sb="10" eb="12">
      <t>ウケオイ</t>
    </rPh>
    <rPh sb="12" eb="14">
      <t>キンガク</t>
    </rPh>
    <phoneticPr fontId="38"/>
  </si>
  <si>
    <t>　工事の施工又は、管理につき著しく不適当と認められる者があるので、契約約款第１２条第１項及び第２項の規定により必要な措置をとられるよう下記のとおり請求します。</t>
    <rPh sb="1" eb="3">
      <t>コウジ</t>
    </rPh>
    <rPh sb="4" eb="6">
      <t>セコウ</t>
    </rPh>
    <rPh sb="6" eb="7">
      <t>マタ</t>
    </rPh>
    <rPh sb="9" eb="11">
      <t>カンリ</t>
    </rPh>
    <rPh sb="14" eb="15">
      <t>イチジル</t>
    </rPh>
    <rPh sb="17" eb="20">
      <t>フテキトウ</t>
    </rPh>
    <rPh sb="21" eb="22">
      <t>ミト</t>
    </rPh>
    <rPh sb="26" eb="27">
      <t>シャ</t>
    </rPh>
    <rPh sb="33" eb="35">
      <t>ケイヤク</t>
    </rPh>
    <rPh sb="35" eb="37">
      <t>ヤッカン</t>
    </rPh>
    <rPh sb="37" eb="38">
      <t>ダイ</t>
    </rPh>
    <rPh sb="40" eb="41">
      <t>ジョウ</t>
    </rPh>
    <rPh sb="41" eb="42">
      <t>ダイ</t>
    </rPh>
    <rPh sb="43" eb="44">
      <t>コウ</t>
    </rPh>
    <rPh sb="44" eb="45">
      <t>オヨ</t>
    </rPh>
    <rPh sb="46" eb="47">
      <t>ダイ</t>
    </rPh>
    <rPh sb="48" eb="49">
      <t>コウ</t>
    </rPh>
    <rPh sb="50" eb="52">
      <t>キテイ</t>
    </rPh>
    <rPh sb="55" eb="57">
      <t>ヒツヨウ</t>
    </rPh>
    <rPh sb="58" eb="60">
      <t>ソチ</t>
    </rPh>
    <rPh sb="67" eb="69">
      <t>カキ</t>
    </rPh>
    <rPh sb="73" eb="75">
      <t>セイキュウ</t>
    </rPh>
    <phoneticPr fontId="38"/>
  </si>
  <si>
    <t>記</t>
    <rPh sb="0" eb="1">
      <t>キ</t>
    </rPh>
    <phoneticPr fontId="38"/>
  </si>
  <si>
    <t>工事名</t>
    <rPh sb="0" eb="3">
      <t>コウジメイ</t>
    </rPh>
    <phoneticPr fontId="38"/>
  </si>
  <si>
    <t>不 適 当 と
認められる者</t>
    <rPh sb="0" eb="1">
      <t>フ</t>
    </rPh>
    <rPh sb="2" eb="3">
      <t>テキ</t>
    </rPh>
    <rPh sb="4" eb="5">
      <t>トウ</t>
    </rPh>
    <rPh sb="8" eb="9">
      <t>ミト</t>
    </rPh>
    <rPh sb="13" eb="14">
      <t>シャ</t>
    </rPh>
    <phoneticPr fontId="38"/>
  </si>
  <si>
    <t>区　分</t>
    <rPh sb="0" eb="1">
      <t>ク</t>
    </rPh>
    <rPh sb="2" eb="3">
      <t>ブン</t>
    </rPh>
    <phoneticPr fontId="38"/>
  </si>
  <si>
    <t>　下記の工事材料（建築機械器具）について、契約約款第15条第１項の規定により支給（貸与）します。</t>
    <rPh sb="4" eb="6">
      <t>コウジ</t>
    </rPh>
    <rPh sb="6" eb="8">
      <t>ザイリョウ</t>
    </rPh>
    <rPh sb="9" eb="11">
      <t>ケンチク</t>
    </rPh>
    <rPh sb="11" eb="13">
      <t>キカイ</t>
    </rPh>
    <rPh sb="13" eb="15">
      <t>キグ</t>
    </rPh>
    <rPh sb="21" eb="23">
      <t>ケイヤク</t>
    </rPh>
    <rPh sb="23" eb="25">
      <t>ヤッカン</t>
    </rPh>
    <rPh sb="25" eb="26">
      <t>ダイ</t>
    </rPh>
    <rPh sb="28" eb="29">
      <t>ジョウ</t>
    </rPh>
    <rPh sb="29" eb="30">
      <t>ダイ</t>
    </rPh>
    <rPh sb="31" eb="32">
      <t>コウ</t>
    </rPh>
    <rPh sb="33" eb="35">
      <t>キテイ</t>
    </rPh>
    <rPh sb="38" eb="40">
      <t>シキュウ</t>
    </rPh>
    <rPh sb="41" eb="43">
      <t>タイヨ</t>
    </rPh>
    <phoneticPr fontId="38"/>
  </si>
  <si>
    <t>起案日</t>
    <rPh sb="0" eb="2">
      <t>キアン</t>
    </rPh>
    <rPh sb="2" eb="3">
      <t>ビ</t>
    </rPh>
    <phoneticPr fontId="38"/>
  </si>
  <si>
    <t>付で請負契約を締結した下記工事の工期及び請負代金額を変更しますので、建設工事請負契約書第23条第１項及び第24条第１項に規定する協議を次により行います。</t>
    <rPh sb="0" eb="1">
      <t>ヅケ</t>
    </rPh>
    <rPh sb="4" eb="6">
      <t>ケイヤク</t>
    </rPh>
    <rPh sb="7" eb="9">
      <t>テイケツ</t>
    </rPh>
    <rPh sb="11" eb="13">
      <t>カキ</t>
    </rPh>
    <rPh sb="13" eb="15">
      <t>コウジ</t>
    </rPh>
    <rPh sb="16" eb="18">
      <t>コウキ</t>
    </rPh>
    <rPh sb="18" eb="19">
      <t>オヨ</t>
    </rPh>
    <rPh sb="20" eb="22">
      <t>ウケオイ</t>
    </rPh>
    <rPh sb="22" eb="24">
      <t>ダイキン</t>
    </rPh>
    <rPh sb="24" eb="25">
      <t>ガク</t>
    </rPh>
    <rPh sb="26" eb="28">
      <t>ヘンコウ</t>
    </rPh>
    <rPh sb="34" eb="36">
      <t>ケンセツ</t>
    </rPh>
    <rPh sb="36" eb="38">
      <t>コウジ</t>
    </rPh>
    <rPh sb="38" eb="40">
      <t>ウケオイ</t>
    </rPh>
    <rPh sb="40" eb="43">
      <t>ケイヤクショ</t>
    </rPh>
    <rPh sb="43" eb="44">
      <t>ダイ</t>
    </rPh>
    <rPh sb="46" eb="47">
      <t>ジョウ</t>
    </rPh>
    <rPh sb="47" eb="48">
      <t>ダイ</t>
    </rPh>
    <rPh sb="49" eb="50">
      <t>コウ</t>
    </rPh>
    <rPh sb="50" eb="51">
      <t>オヨ</t>
    </rPh>
    <rPh sb="52" eb="53">
      <t>ダイ</t>
    </rPh>
    <rPh sb="55" eb="56">
      <t>ジョウ</t>
    </rPh>
    <rPh sb="56" eb="57">
      <t>ダイ</t>
    </rPh>
    <rPh sb="58" eb="59">
      <t>コウ</t>
    </rPh>
    <rPh sb="60" eb="62">
      <t>キテイ</t>
    </rPh>
    <rPh sb="64" eb="66">
      <t>キョウギ</t>
    </rPh>
    <rPh sb="67" eb="68">
      <t>ツギ</t>
    </rPh>
    <rPh sb="71" eb="72">
      <t>オコナ</t>
    </rPh>
    <phoneticPr fontId="38"/>
  </si>
  <si>
    <t>品　　　　　　　目</t>
  </si>
  <si>
    <t>規　格</t>
  </si>
  <si>
    <t>単位</t>
    <rPh sb="0" eb="2">
      <t>タンイ</t>
    </rPh>
    <phoneticPr fontId="38"/>
  </si>
  <si>
    <t>備　　考</t>
  </si>
  <si>
    <t>発議者</t>
    <rPh sb="0" eb="3">
      <t>ハツギシャ</t>
    </rPh>
    <phoneticPr fontId="38"/>
  </si>
  <si>
    <t>□</t>
  </si>
  <si>
    <t>発注者</t>
  </si>
  <si>
    <t>受注者</t>
  </si>
  <si>
    <t>通知文</t>
    <rPh sb="0" eb="3">
      <t>ツウチブン</t>
    </rPh>
    <phoneticPr fontId="38"/>
  </si>
  <si>
    <t>令和　　年　　月　　日</t>
    <rPh sb="0" eb="2">
      <t>れいわ</t>
    </rPh>
    <rPh sb="4" eb="5">
      <t>ねん</t>
    </rPh>
    <rPh sb="7" eb="8">
      <t>がつ</t>
    </rPh>
    <rPh sb="10" eb="11">
      <t>にち</t>
    </rPh>
    <phoneticPr fontId="47" type="Hiragana"/>
  </si>
  <si>
    <t>発議事項</t>
    <rPh sb="0" eb="2">
      <t>ハツギ</t>
    </rPh>
    <rPh sb="2" eb="4">
      <t>ジコウ</t>
    </rPh>
    <phoneticPr fontId="38"/>
  </si>
  <si>
    <t>種　別</t>
    <rPh sb="0" eb="3">
      <t>シュベツ</t>
    </rPh>
    <phoneticPr fontId="38"/>
  </si>
  <si>
    <t>指示</t>
    <rPh sb="0" eb="2">
      <t>シジ</t>
    </rPh>
    <phoneticPr fontId="38"/>
  </si>
  <si>
    <t>承諾</t>
    <rPh sb="0" eb="2">
      <t>ショウダク</t>
    </rPh>
    <phoneticPr fontId="38"/>
  </si>
  <si>
    <t>報告</t>
    <rPh sb="0" eb="2">
      <t>ホウコク</t>
    </rPh>
    <phoneticPr fontId="38"/>
  </si>
  <si>
    <t>その他</t>
    <rPh sb="2" eb="3">
      <t>タ</t>
    </rPh>
    <phoneticPr fontId="38"/>
  </si>
  <si>
    <t>部局・課所名</t>
    <rPh sb="0" eb="2">
      <t>ブキョク</t>
    </rPh>
    <rPh sb="3" eb="4">
      <t>カ</t>
    </rPh>
    <rPh sb="4" eb="5">
      <t>ショ</t>
    </rPh>
    <rPh sb="5" eb="6">
      <t>メイ</t>
    </rPh>
    <phoneticPr fontId="38"/>
  </si>
  <si>
    <t>添付図</t>
    <rPh sb="0" eb="2">
      <t>テンプ</t>
    </rPh>
    <rPh sb="2" eb="3">
      <t>ズ</t>
    </rPh>
    <phoneticPr fontId="38"/>
  </si>
  <si>
    <t>上記について</t>
  </si>
  <si>
    <t>理　由</t>
    <rPh sb="0" eb="1">
      <t>リ</t>
    </rPh>
    <rPh sb="2" eb="3">
      <t>ヨシ</t>
    </rPh>
    <phoneticPr fontId="38"/>
  </si>
  <si>
    <t>受理</t>
    <rPh sb="0" eb="2">
      <t>ジュリ</t>
    </rPh>
    <phoneticPr fontId="38"/>
  </si>
  <si>
    <t>主任技術者</t>
    <rPh sb="0" eb="1">
      <t>シュ</t>
    </rPh>
    <rPh sb="1" eb="2">
      <t>ニン</t>
    </rPh>
    <rPh sb="2" eb="5">
      <t>ギジュツシャ</t>
    </rPh>
    <phoneticPr fontId="38"/>
  </si>
  <si>
    <t>建築住宅課(合議)</t>
    <rPh sb="0" eb="2">
      <t>けんちく</t>
    </rPh>
    <rPh sb="2" eb="5">
      <t>じゅうたくか</t>
    </rPh>
    <rPh sb="6" eb="8">
      <t>ごうぎ</t>
    </rPh>
    <phoneticPr fontId="47" type="Hiragana"/>
  </si>
  <si>
    <t>　）</t>
  </si>
  <si>
    <t>発注者発議</t>
    <rPh sb="0" eb="3">
      <t>ハッチュウシャ</t>
    </rPh>
    <rPh sb="3" eb="5">
      <t>ハツギ</t>
    </rPh>
    <phoneticPr fontId="38"/>
  </si>
  <si>
    <t>指示書</t>
    <rPh sb="0" eb="3">
      <t>シジショ</t>
    </rPh>
    <phoneticPr fontId="38"/>
  </si>
  <si>
    <t>工　期</t>
    <rPh sb="0" eb="1">
      <t>コウ</t>
    </rPh>
    <rPh sb="2" eb="3">
      <t>キ</t>
    </rPh>
    <phoneticPr fontId="38"/>
  </si>
  <si>
    <t>（金額変更を伴うもの）</t>
    <rPh sb="1" eb="3">
      <t>キンガク</t>
    </rPh>
    <rPh sb="3" eb="5">
      <t>ヘンコウ</t>
    </rPh>
    <rPh sb="6" eb="7">
      <t>トモナ</t>
    </rPh>
    <phoneticPr fontId="38"/>
  </si>
  <si>
    <t>請負額</t>
    <rPh sb="0" eb="2">
      <t>ウケオイ</t>
    </rPh>
    <rPh sb="2" eb="3">
      <t>ガク</t>
    </rPh>
    <phoneticPr fontId="38"/>
  </si>
  <si>
    <t>事　項</t>
    <rPh sb="0" eb="1">
      <t>コト</t>
    </rPh>
    <rPh sb="2" eb="3">
      <t>コウ</t>
    </rPh>
    <phoneticPr fontId="38"/>
  </si>
  <si>
    <t>概算増減額</t>
    <rPh sb="0" eb="2">
      <t>ガイサン</t>
    </rPh>
    <rPh sb="2" eb="4">
      <t>ゾウゲン</t>
    </rPh>
    <rPh sb="4" eb="5">
      <t>ガク</t>
    </rPh>
    <phoneticPr fontId="38"/>
  </si>
  <si>
    <t>千円</t>
    <rPh sb="0" eb="1">
      <t>セン</t>
    </rPh>
    <rPh sb="1" eb="2">
      <t>エン</t>
    </rPh>
    <phoneticPr fontId="38"/>
  </si>
  <si>
    <t>内容変更</t>
    <rPh sb="0" eb="2">
      <t>ナイヨウ</t>
    </rPh>
    <rPh sb="2" eb="4">
      <t>ヘンコウ</t>
    </rPh>
    <phoneticPr fontId="38"/>
  </si>
  <si>
    <t>合　　　議</t>
    <rPh sb="0" eb="1">
      <t>ゴウ</t>
    </rPh>
    <rPh sb="4" eb="5">
      <t>ギ</t>
    </rPh>
    <phoneticPr fontId="38"/>
  </si>
  <si>
    <t>上記のとおり〔　承諾　・　別途のとおり再協議　〕します。</t>
    <rPh sb="0" eb="2">
      <t>ジョウキ</t>
    </rPh>
    <rPh sb="8" eb="10">
      <t>ショウダク</t>
    </rPh>
    <rPh sb="13" eb="15">
      <t>ベット</t>
    </rPh>
    <rPh sb="19" eb="22">
      <t>サイキョウギ</t>
    </rPh>
    <phoneticPr fontId="38"/>
  </si>
  <si>
    <t>主任技術者</t>
    <rPh sb="0" eb="2">
      <t>シュニン</t>
    </rPh>
    <rPh sb="2" eb="5">
      <t>ギジュツシャ</t>
    </rPh>
    <phoneticPr fontId="38"/>
  </si>
  <si>
    <t>承諾願</t>
    <rPh sb="0" eb="2">
      <t>ショウダク</t>
    </rPh>
    <rPh sb="2" eb="3">
      <t>ネガイ</t>
    </rPh>
    <phoneticPr fontId="38"/>
  </si>
  <si>
    <t>上記のとおり　〔　承諾　・　指示　〕　してよろしいか伺います。</t>
    <rPh sb="0" eb="2">
      <t>ジョウキ</t>
    </rPh>
    <rPh sb="9" eb="11">
      <t>ショウダク</t>
    </rPh>
    <rPh sb="14" eb="16">
      <t>シジ</t>
    </rPh>
    <rPh sb="26" eb="27">
      <t>ウカガ</t>
    </rPh>
    <phoneticPr fontId="38"/>
  </si>
  <si>
    <t>上記のとおり　〔　承諾　・　指示　〕します。</t>
    <rPh sb="0" eb="2">
      <t>ジョウキ</t>
    </rPh>
    <rPh sb="9" eb="11">
      <t>ショウダク</t>
    </rPh>
    <rPh sb="14" eb="16">
      <t>シジ</t>
    </rPh>
    <phoneticPr fontId="38"/>
  </si>
  <si>
    <t>　契約約款第２０条第１項又は第２項の規定により、次のとおり工事の全部（一部）の施工を一時中止（解除）します。</t>
    <rPh sb="1" eb="3">
      <t>ケイヤク</t>
    </rPh>
    <rPh sb="3" eb="5">
      <t>ヤッカン</t>
    </rPh>
    <rPh sb="5" eb="6">
      <t>ダイ</t>
    </rPh>
    <rPh sb="8" eb="9">
      <t>ジョウ</t>
    </rPh>
    <rPh sb="9" eb="10">
      <t>ダイ</t>
    </rPh>
    <rPh sb="11" eb="12">
      <t>コウ</t>
    </rPh>
    <rPh sb="12" eb="13">
      <t>マタ</t>
    </rPh>
    <rPh sb="14" eb="15">
      <t>ダイ</t>
    </rPh>
    <rPh sb="16" eb="17">
      <t>コウ</t>
    </rPh>
    <rPh sb="18" eb="20">
      <t>キテイ</t>
    </rPh>
    <rPh sb="24" eb="25">
      <t>ツギ</t>
    </rPh>
    <rPh sb="29" eb="31">
      <t>コウジ</t>
    </rPh>
    <rPh sb="32" eb="34">
      <t>ゼンブ</t>
    </rPh>
    <rPh sb="35" eb="37">
      <t>イチブ</t>
    </rPh>
    <rPh sb="39" eb="41">
      <t>セコウ</t>
    </rPh>
    <rPh sb="42" eb="44">
      <t>イチジ</t>
    </rPh>
    <rPh sb="44" eb="46">
      <t>チュウシ</t>
    </rPh>
    <rPh sb="47" eb="49">
      <t>カイジョ</t>
    </rPh>
    <phoneticPr fontId="38"/>
  </si>
  <si>
    <t>記</t>
    <rPh sb="0" eb="1">
      <t>き</t>
    </rPh>
    <phoneticPr fontId="47" type="Hiragana"/>
  </si>
  <si>
    <t>から</t>
  </si>
  <si>
    <t>まで</t>
  </si>
  <si>
    <t>工事一時中止期間</t>
    <rPh sb="0" eb="2">
      <t>コウジ</t>
    </rPh>
    <rPh sb="2" eb="4">
      <t>イチジ</t>
    </rPh>
    <rPh sb="4" eb="6">
      <t>チュウシ</t>
    </rPh>
    <rPh sb="6" eb="8">
      <t>キカン</t>
    </rPh>
    <phoneticPr fontId="38"/>
  </si>
  <si>
    <t>令和　年　月　日</t>
    <rPh sb="0" eb="2">
      <t>れいわ</t>
    </rPh>
    <rPh sb="3" eb="4">
      <t>ねん</t>
    </rPh>
    <rPh sb="5" eb="6">
      <t>がつ</t>
    </rPh>
    <rPh sb="7" eb="8">
      <t>にち</t>
    </rPh>
    <phoneticPr fontId="47" type="Hiragana"/>
  </si>
  <si>
    <t>（解除年月日）</t>
    <rPh sb="1" eb="3">
      <t>カイジョ</t>
    </rPh>
    <rPh sb="3" eb="6">
      <t>ネンガッピ</t>
    </rPh>
    <phoneticPr fontId="38"/>
  </si>
  <si>
    <t>理由</t>
    <rPh sb="0" eb="2">
      <t>リユウ</t>
    </rPh>
    <phoneticPr fontId="38"/>
  </si>
  <si>
    <t>（発注者発議）</t>
    <rPh sb="1" eb="4">
      <t>ハッチュウシャ</t>
    </rPh>
    <rPh sb="4" eb="6">
      <t>ハツギ</t>
    </rPh>
    <phoneticPr fontId="38"/>
  </si>
  <si>
    <t>番号</t>
    <rPh sb="0" eb="2">
      <t>バンゴウ</t>
    </rPh>
    <phoneticPr fontId="38"/>
  </si>
  <si>
    <t>内　　　　　　容</t>
    <rPh sb="0" eb="1">
      <t>ウチ</t>
    </rPh>
    <rPh sb="7" eb="8">
      <t>カタチ</t>
    </rPh>
    <phoneticPr fontId="38"/>
  </si>
  <si>
    <t>備考</t>
    <rPh sb="0" eb="2">
      <t>ビコウ</t>
    </rPh>
    <phoneticPr fontId="38"/>
  </si>
  <si>
    <t>現場代理人</t>
    <rPh sb="0" eb="2">
      <t>ゲンバ</t>
    </rPh>
    <rPh sb="2" eb="4">
      <t>ダイリ</t>
    </rPh>
    <rPh sb="4" eb="5">
      <t>ニン</t>
    </rPh>
    <phoneticPr fontId="38"/>
  </si>
  <si>
    <t>（受注者発議）</t>
    <rPh sb="1" eb="4">
      <t>ジュチュウシャ</t>
    </rPh>
    <rPh sb="4" eb="6">
      <t>ハツギ</t>
    </rPh>
    <phoneticPr fontId="38"/>
  </si>
  <si>
    <t>＝</t>
  </si>
  <si>
    <t>出来形設計金額</t>
    <rPh sb="0" eb="2">
      <t>デキ</t>
    </rPh>
    <rPh sb="2" eb="3">
      <t>ガタ</t>
    </rPh>
    <rPh sb="3" eb="5">
      <t>セッケイ</t>
    </rPh>
    <rPh sb="5" eb="7">
      <t>キンガク</t>
    </rPh>
    <phoneticPr fontId="38"/>
  </si>
  <si>
    <t>変更請負額（消費税抜）　（Ａ）</t>
  </si>
  <si>
    <t>変更請負金額算出計算書</t>
    <rPh sb="0" eb="2">
      <t>ヘンコウ</t>
    </rPh>
    <rPh sb="2" eb="4">
      <t>ウケオイ</t>
    </rPh>
    <rPh sb="4" eb="6">
      <t>キンガク</t>
    </rPh>
    <rPh sb="6" eb="8">
      <t>サンシュツ</t>
    </rPh>
    <rPh sb="8" eb="11">
      <t>ケイサンショ</t>
    </rPh>
    <phoneticPr fontId="38"/>
  </si>
  <si>
    <t>元設計額（a）</t>
    <rPh sb="0" eb="1">
      <t>モト</t>
    </rPh>
    <rPh sb="1" eb="3">
      <t>セッケイ</t>
    </rPh>
    <rPh sb="3" eb="4">
      <t>ガク</t>
    </rPh>
    <phoneticPr fontId="38"/>
  </si>
  <si>
    <t>別紙のとおり</t>
    <rPh sb="0" eb="2">
      <t>ベッシ</t>
    </rPh>
    <phoneticPr fontId="38"/>
  </si>
  <si>
    <t>b</t>
  </si>
  <si>
    <t>変更設計額（c）</t>
    <rPh sb="0" eb="2">
      <t>ヘンコウ</t>
    </rPh>
    <rPh sb="2" eb="4">
      <t>セッケイ</t>
    </rPh>
    <rPh sb="4" eb="5">
      <t>ガク</t>
    </rPh>
    <phoneticPr fontId="38"/>
  </si>
  <si>
    <t>範囲</t>
    <rPh sb="0" eb="2">
      <t>ハンイ</t>
    </rPh>
    <phoneticPr fontId="38"/>
  </si>
  <si>
    <t>（消費税抜）</t>
    <rPh sb="1" eb="4">
      <t>ショウヒゼイ</t>
    </rPh>
    <rPh sb="4" eb="5">
      <t>ヌキ</t>
    </rPh>
    <phoneticPr fontId="38"/>
  </si>
  <si>
    <t>ａ</t>
  </si>
  <si>
    <t>Ａ　×　１０％</t>
  </si>
  <si>
    <t>修補完了</t>
    <rPh sb="0" eb="2">
      <t>シュウホ</t>
    </rPh>
    <rPh sb="2" eb="4">
      <t>カンリョウ</t>
    </rPh>
    <phoneticPr fontId="85"/>
  </si>
  <si>
    <t>検査日</t>
    <rPh sb="0" eb="2">
      <t>ケンサ</t>
    </rPh>
    <rPh sb="2" eb="3">
      <t>ヒ</t>
    </rPh>
    <phoneticPr fontId="85"/>
  </si>
  <si>
    <t>変更理由書</t>
    <rPh sb="0" eb="2">
      <t>ヘンコウ</t>
    </rPh>
    <rPh sb="2" eb="5">
      <t>リユウショ</t>
    </rPh>
    <phoneticPr fontId="38"/>
  </si>
  <si>
    <t>（３）</t>
  </si>
  <si>
    <t>／</t>
  </si>
  <si>
    <t>変更内容</t>
    <rPh sb="0" eb="2">
      <t>ヘンコウ</t>
    </rPh>
    <rPh sb="2" eb="4">
      <t>ナイヨウ</t>
    </rPh>
    <phoneticPr fontId="85"/>
  </si>
  <si>
    <t>変更理由</t>
    <rPh sb="0" eb="2">
      <t>ヘンコウ</t>
    </rPh>
    <rPh sb="2" eb="4">
      <t>リユウ</t>
    </rPh>
    <phoneticPr fontId="85"/>
  </si>
  <si>
    <t>工期の変更</t>
    <rPh sb="0" eb="2">
      <t>コウキ</t>
    </rPh>
    <phoneticPr fontId="38"/>
  </si>
  <si>
    <t>請負代金額の変更</t>
    <rPh sb="0" eb="2">
      <t>ウケオイ</t>
    </rPh>
    <rPh sb="2" eb="4">
      <t>ダイキン</t>
    </rPh>
    <rPh sb="4" eb="5">
      <t>ガク</t>
    </rPh>
    <phoneticPr fontId="38"/>
  </si>
  <si>
    <t>工期及び請負代金の変更</t>
    <rPh sb="0" eb="2">
      <t>コウキ</t>
    </rPh>
    <rPh sb="2" eb="3">
      <t>オヨ</t>
    </rPh>
    <rPh sb="4" eb="6">
      <t>ウケオイ</t>
    </rPh>
    <rPh sb="6" eb="8">
      <t>ダイキン</t>
    </rPh>
    <phoneticPr fontId="38"/>
  </si>
  <si>
    <t>第２回変更契約日</t>
    <rPh sb="0" eb="1">
      <t>ダイ</t>
    </rPh>
    <rPh sb="2" eb="3">
      <t>カイ</t>
    </rPh>
    <rPh sb="3" eb="5">
      <t>ヘンコウ</t>
    </rPh>
    <rPh sb="5" eb="8">
      <t>ケイヤクビ</t>
    </rPh>
    <phoneticPr fontId="38"/>
  </si>
  <si>
    <t>出来高設計金額</t>
    <rPh sb="0" eb="2">
      <t>デキ</t>
    </rPh>
    <rPh sb="2" eb="3">
      <t>タカ</t>
    </rPh>
    <rPh sb="3" eb="5">
      <t>セッケイ</t>
    </rPh>
    <rPh sb="5" eb="7">
      <t>キンガク</t>
    </rPh>
    <phoneticPr fontId="38"/>
  </si>
  <si>
    <t>３</t>
  </si>
  <si>
    <t>５</t>
  </si>
  <si>
    <t>変更理由</t>
    <rPh sb="0" eb="2">
      <t>ヘンコウ</t>
    </rPh>
    <rPh sb="2" eb="4">
      <t>リユウ</t>
    </rPh>
    <phoneticPr fontId="38"/>
  </si>
  <si>
    <t>確認検査を行いましたところ、検査内容及び結果は次のとおりでした。</t>
    <rPh sb="0" eb="2">
      <t>カクニン</t>
    </rPh>
    <rPh sb="2" eb="4">
      <t>ケンサ</t>
    </rPh>
    <rPh sb="5" eb="6">
      <t>オコナ</t>
    </rPh>
    <rPh sb="14" eb="16">
      <t>ケンサ</t>
    </rPh>
    <rPh sb="16" eb="18">
      <t>ナイヨウ</t>
    </rPh>
    <rPh sb="18" eb="19">
      <t>オヨ</t>
    </rPh>
    <rPh sb="20" eb="22">
      <t>ケッカ</t>
    </rPh>
    <rPh sb="23" eb="24">
      <t>ツギ</t>
    </rPh>
    <phoneticPr fontId="38"/>
  </si>
  <si>
    <t>赤﨑　仁</t>
    <rPh sb="0" eb="2">
      <t>アカサキ</t>
    </rPh>
    <rPh sb="3" eb="4">
      <t>ジン</t>
    </rPh>
    <phoneticPr fontId="38"/>
  </si>
  <si>
    <t>６</t>
  </si>
  <si>
    <t>付で請負契約を締結した下記工事の工期を変更しますので、建設工事請負契約書第23条第１項に規定する協議を次により行います。</t>
    <rPh sb="0" eb="1">
      <t>ヅケ</t>
    </rPh>
    <rPh sb="4" eb="6">
      <t>ケイヤク</t>
    </rPh>
    <rPh sb="7" eb="9">
      <t>テイケツ</t>
    </rPh>
    <rPh sb="11" eb="13">
      <t>カキ</t>
    </rPh>
    <rPh sb="13" eb="15">
      <t>コウジ</t>
    </rPh>
    <rPh sb="16" eb="18">
      <t>コウキ</t>
    </rPh>
    <rPh sb="19" eb="21">
      <t>ヘンコウ</t>
    </rPh>
    <rPh sb="27" eb="29">
      <t>ケンセツ</t>
    </rPh>
    <rPh sb="29" eb="31">
      <t>コウジ</t>
    </rPh>
    <rPh sb="31" eb="33">
      <t>ウケオイ</t>
    </rPh>
    <rPh sb="33" eb="36">
      <t>ケイヤクショ</t>
    </rPh>
    <rPh sb="36" eb="37">
      <t>ダイ</t>
    </rPh>
    <rPh sb="39" eb="40">
      <t>ジョウ</t>
    </rPh>
    <rPh sb="40" eb="41">
      <t>ダイ</t>
    </rPh>
    <rPh sb="42" eb="43">
      <t>コウ</t>
    </rPh>
    <rPh sb="44" eb="46">
      <t>キテイ</t>
    </rPh>
    <rPh sb="48" eb="50">
      <t>キョウギ</t>
    </rPh>
    <rPh sb="51" eb="52">
      <t>ツギ</t>
    </rPh>
    <rPh sb="55" eb="56">
      <t>オコナ</t>
    </rPh>
    <phoneticPr fontId="38"/>
  </si>
  <si>
    <t>令和　　年　　月　　日</t>
    <rPh sb="0" eb="2">
      <t>レイワ</t>
    </rPh>
    <rPh sb="4" eb="5">
      <t>ネン</t>
    </rPh>
    <rPh sb="7" eb="8">
      <t>ツキ</t>
    </rPh>
    <rPh sb="10" eb="11">
      <t>ニチ</t>
    </rPh>
    <phoneticPr fontId="38"/>
  </si>
  <si>
    <t>出来型検定書検査依頼書</t>
    <rPh sb="0" eb="2">
      <t>でき</t>
    </rPh>
    <rPh sb="2" eb="3">
      <t>かた</t>
    </rPh>
    <rPh sb="3" eb="5">
      <t>けんてい</t>
    </rPh>
    <rPh sb="5" eb="6">
      <t>しょ</t>
    </rPh>
    <rPh sb="6" eb="8">
      <t>けんさ</t>
    </rPh>
    <rPh sb="8" eb="11">
      <t>いらいしょ</t>
    </rPh>
    <phoneticPr fontId="47" type="Hiragana"/>
  </si>
  <si>
    <t>代表者氏名</t>
    <rPh sb="0" eb="3">
      <t>ダイヒョウシャ</t>
    </rPh>
    <rPh sb="3" eb="5">
      <t>シメイ</t>
    </rPh>
    <phoneticPr fontId="38"/>
  </si>
  <si>
    <t>検査員</t>
    <rPh sb="0" eb="3">
      <t>ケンサイン</t>
    </rPh>
    <phoneticPr fontId="85"/>
  </si>
  <si>
    <t>シートからコピペして使ってください。</t>
  </si>
  <si>
    <t>出来形基準日</t>
    <rPh sb="0" eb="2">
      <t>デキ</t>
    </rPh>
    <rPh sb="2" eb="3">
      <t>カタ</t>
    </rPh>
    <rPh sb="3" eb="6">
      <t>キジュンビ</t>
    </rPh>
    <phoneticPr fontId="38"/>
  </si>
  <si>
    <t>次のとおり検定しました。</t>
    <rPh sb="0" eb="1">
      <t>ツギ</t>
    </rPh>
    <rPh sb="5" eb="7">
      <t>ケンテイ</t>
    </rPh>
    <phoneticPr fontId="38"/>
  </si>
  <si>
    <t>名称</t>
    <rPh sb="0" eb="2">
      <t>メイショウ</t>
    </rPh>
    <phoneticPr fontId="38"/>
  </si>
  <si>
    <t>↓参考元</t>
    <rPh sb="1" eb="3">
      <t>サンコウ</t>
    </rPh>
    <rPh sb="3" eb="4">
      <t>モト</t>
    </rPh>
    <phoneticPr fontId="38"/>
  </si>
  <si>
    <t>位置</t>
    <rPh sb="0" eb="2">
      <t>イチ</t>
    </rPh>
    <phoneticPr fontId="38"/>
  </si>
  <si>
    <t>役職　氏名</t>
    <rPh sb="0" eb="2">
      <t>ヤクショク</t>
    </rPh>
    <rPh sb="3" eb="5">
      <t>シメイ</t>
    </rPh>
    <phoneticPr fontId="38"/>
  </si>
  <si>
    <t>出来高</t>
    <rPh sb="0" eb="3">
      <t>デキダカ</t>
    </rPh>
    <phoneticPr fontId="38"/>
  </si>
  <si>
    <t>確認日</t>
    <rPh sb="0" eb="2">
      <t>カクニン</t>
    </rPh>
    <rPh sb="2" eb="3">
      <t>ビ</t>
    </rPh>
    <phoneticPr fontId="38"/>
  </si>
  <si>
    <t>仕　　　　　　　　　訳</t>
    <rPh sb="0" eb="1">
      <t>ツカ</t>
    </rPh>
    <rPh sb="10" eb="11">
      <t>ヤク</t>
    </rPh>
    <phoneticPr fontId="38"/>
  </si>
  <si>
    <t>工　種</t>
    <rPh sb="0" eb="1">
      <t>コウシュ</t>
    </rPh>
    <rPh sb="2" eb="3">
      <t>シュ</t>
    </rPh>
    <phoneticPr fontId="38"/>
  </si>
  <si>
    <t>細　別</t>
    <rPh sb="0" eb="3">
      <t>サイベツ</t>
    </rPh>
    <phoneticPr fontId="38"/>
  </si>
  <si>
    <t>単　位</t>
    <rPh sb="0" eb="3">
      <t>タンイ</t>
    </rPh>
    <phoneticPr fontId="38"/>
  </si>
  <si>
    <t>単　価</t>
    <rPh sb="0" eb="3">
      <t>タンカ</t>
    </rPh>
    <phoneticPr fontId="38"/>
  </si>
  <si>
    <t>検査専門監</t>
    <rPh sb="0" eb="2">
      <t>ケンサ</t>
    </rPh>
    <rPh sb="2" eb="5">
      <t>センモンカン</t>
    </rPh>
    <phoneticPr fontId="38"/>
  </si>
  <si>
    <t>内訳別紙のとおり</t>
    <rPh sb="0" eb="2">
      <t>ウチワケ</t>
    </rPh>
    <rPh sb="2" eb="4">
      <t>ベッシ</t>
    </rPh>
    <phoneticPr fontId="38"/>
  </si>
  <si>
    <t>建設工事部分払算出表</t>
    <rPh sb="0" eb="2">
      <t>ケンセツ</t>
    </rPh>
    <rPh sb="2" eb="4">
      <t>コウジ</t>
    </rPh>
    <rPh sb="4" eb="6">
      <t>ブブン</t>
    </rPh>
    <rPh sb="6" eb="7">
      <t>バライ</t>
    </rPh>
    <rPh sb="7" eb="9">
      <t>サンシュツ</t>
    </rPh>
    <rPh sb="9" eb="10">
      <t>ヒョウ</t>
    </rPh>
    <phoneticPr fontId="38"/>
  </si>
  <si>
    <t>（第</t>
    <rPh sb="1" eb="2">
      <t>だい</t>
    </rPh>
    <phoneticPr fontId="47" type="Hiragana"/>
  </si>
  <si>
    <t>（着工）</t>
  </si>
  <si>
    <t>受注者</t>
    <rPh sb="0" eb="3">
      <t>ジュチュウシャ</t>
    </rPh>
    <phoneticPr fontId="38"/>
  </si>
  <si>
    <t>請負代金額</t>
    <rPh sb="0" eb="2">
      <t>ウケオイ</t>
    </rPh>
    <rPh sb="2" eb="3">
      <t>ダイ</t>
    </rPh>
    <rPh sb="3" eb="5">
      <t>キンガク</t>
    </rPh>
    <phoneticPr fontId="38"/>
  </si>
  <si>
    <t>前払金額</t>
    <rPh sb="0" eb="1">
      <t>マエ</t>
    </rPh>
    <rPh sb="1" eb="2">
      <t>バライ</t>
    </rPh>
    <rPh sb="2" eb="4">
      <t>キンガク</t>
    </rPh>
    <phoneticPr fontId="38"/>
  </si>
  <si>
    <t>　なお、工事成績について疑問があるときは、14日（休日を含む。）以内に書面により説</t>
    <rPh sb="4" eb="6">
      <t>コウジ</t>
    </rPh>
    <rPh sb="6" eb="8">
      <t>セイセキ</t>
    </rPh>
    <rPh sb="12" eb="14">
      <t>ギモン</t>
    </rPh>
    <rPh sb="23" eb="24">
      <t>ニチ</t>
    </rPh>
    <rPh sb="25" eb="27">
      <t>キュウジツ</t>
    </rPh>
    <rPh sb="28" eb="29">
      <t>フク</t>
    </rPh>
    <rPh sb="32" eb="34">
      <t>イナイ</t>
    </rPh>
    <rPh sb="35" eb="37">
      <t>ショメン</t>
    </rPh>
    <rPh sb="40" eb="41">
      <t>セツ</t>
    </rPh>
    <phoneticPr fontId="38"/>
  </si>
  <si>
    <t>出来形請負代金額</t>
    <rPh sb="0" eb="2">
      <t>デキ</t>
    </rPh>
    <rPh sb="2" eb="3">
      <t>ガタ</t>
    </rPh>
    <rPh sb="3" eb="5">
      <t>ウケオイ</t>
    </rPh>
    <rPh sb="5" eb="6">
      <t>ダイ</t>
    </rPh>
    <rPh sb="6" eb="8">
      <t>キンガク</t>
    </rPh>
    <phoneticPr fontId="38"/>
  </si>
  <si>
    <t>ｂ</t>
  </si>
  <si>
    <t>（小数点以下１位未満切り上げ）</t>
  </si>
  <si>
    <t>部分払支払限度額</t>
    <rPh sb="0" eb="2">
      <t>ブブン</t>
    </rPh>
    <rPh sb="2" eb="3">
      <t>バライ</t>
    </rPh>
    <rPh sb="3" eb="5">
      <t>シハライ</t>
    </rPh>
    <rPh sb="5" eb="7">
      <t>ゲンド</t>
    </rPh>
    <rPh sb="7" eb="8">
      <t>ガク</t>
    </rPh>
    <phoneticPr fontId="38"/>
  </si>
  <si>
    <t>第１回</t>
    <rPh sb="0" eb="1">
      <t>だい</t>
    </rPh>
    <rPh sb="2" eb="3">
      <t>かい</t>
    </rPh>
    <phoneticPr fontId="47" type="Hiragana"/>
  </si>
  <si>
    <t>（万円切り）</t>
    <rPh sb="1" eb="3">
      <t>マンエン</t>
    </rPh>
    <rPh sb="3" eb="4">
      <t>キ</t>
    </rPh>
    <phoneticPr fontId="38"/>
  </si>
  <si>
    <t>請負代金額</t>
    <rPh sb="0" eb="3">
      <t>ウケオイダイ</t>
    </rPh>
    <rPh sb="3" eb="5">
      <t>キンガク</t>
    </rPh>
    <phoneticPr fontId="38"/>
  </si>
  <si>
    <t>)</t>
  </si>
  <si>
    <t>元請負額に対する増減額（Ｄ)(税込)</t>
    <rPh sb="15" eb="17">
      <t>ゼイコ</t>
    </rPh>
    <phoneticPr fontId="38"/>
  </si>
  <si>
    <t>第２回以降</t>
    <rPh sb="0" eb="3">
      <t>だいにかい</t>
    </rPh>
    <rPh sb="3" eb="5">
      <t>いこう</t>
    </rPh>
    <phoneticPr fontId="47" type="Hiragana"/>
  </si>
  <si>
    <t>既に部分払いの対象となった</t>
    <rPh sb="0" eb="1">
      <t>スデ</t>
    </rPh>
    <rPh sb="2" eb="4">
      <t>ブブン</t>
    </rPh>
    <rPh sb="4" eb="5">
      <t>バラ</t>
    </rPh>
    <rPh sb="7" eb="9">
      <t>タイショウ</t>
    </rPh>
    <phoneticPr fontId="38"/>
  </si>
  <si>
    <t>　契約約款第37条第５項の規定により、次のとおり出来形部分等の確認の結果を通知します。</t>
    <rPh sb="1" eb="3">
      <t>ケイヤク</t>
    </rPh>
    <rPh sb="3" eb="5">
      <t>ヤッカン</t>
    </rPh>
    <rPh sb="5" eb="6">
      <t>ダイ</t>
    </rPh>
    <rPh sb="8" eb="9">
      <t>ジョウ</t>
    </rPh>
    <rPh sb="9" eb="10">
      <t>ダイ</t>
    </rPh>
    <rPh sb="11" eb="12">
      <t>コウ</t>
    </rPh>
    <rPh sb="13" eb="15">
      <t>キテイ</t>
    </rPh>
    <rPh sb="19" eb="20">
      <t>ツギ</t>
    </rPh>
    <rPh sb="24" eb="26">
      <t>デキ</t>
    </rPh>
    <rPh sb="26" eb="27">
      <t>ガタ</t>
    </rPh>
    <rPh sb="27" eb="29">
      <t>ブブン</t>
    </rPh>
    <rPh sb="29" eb="30">
      <t>トウ</t>
    </rPh>
    <rPh sb="31" eb="33">
      <t>カクニン</t>
    </rPh>
    <rPh sb="34" eb="36">
      <t>ケッカ</t>
    </rPh>
    <rPh sb="37" eb="39">
      <t>ツウチ</t>
    </rPh>
    <phoneticPr fontId="38"/>
  </si>
  <si>
    <t>請負代金額</t>
    <rPh sb="0" eb="2">
      <t>ウケオイ</t>
    </rPh>
    <rPh sb="2" eb="4">
      <t>ダイキン</t>
    </rPh>
    <rPh sb="4" eb="5">
      <t>ガク</t>
    </rPh>
    <phoneticPr fontId="38"/>
  </si>
  <si>
    <t>出来形請負代金額</t>
    <rPh sb="0" eb="2">
      <t>デキ</t>
    </rPh>
    <rPh sb="2" eb="3">
      <t>カタ</t>
    </rPh>
    <rPh sb="3" eb="5">
      <t>ウケオイ</t>
    </rPh>
    <rPh sb="5" eb="6">
      <t>ダイ</t>
    </rPh>
    <rPh sb="6" eb="7">
      <t>キン</t>
    </rPh>
    <rPh sb="7" eb="8">
      <t>ガク</t>
    </rPh>
    <phoneticPr fontId="38"/>
  </si>
  <si>
    <t>上記の10分の９の金額</t>
    <rPh sb="0" eb="2">
      <t>ジョウキ</t>
    </rPh>
    <rPh sb="3" eb="6">
      <t>１０ブン</t>
    </rPh>
    <rPh sb="9" eb="11">
      <t>キンガク</t>
    </rPh>
    <phoneticPr fontId="38"/>
  </si>
  <si>
    <t>基本情報を同一フォルダ内の契約台帳、執行報告にリンク</t>
    <rPh sb="0" eb="2">
      <t>キホン</t>
    </rPh>
    <rPh sb="2" eb="4">
      <t>ジョウホウ</t>
    </rPh>
    <rPh sb="5" eb="7">
      <t>ドウイツ</t>
    </rPh>
    <rPh sb="11" eb="12">
      <t>ナイ</t>
    </rPh>
    <rPh sb="13" eb="15">
      <t>ケイヤク</t>
    </rPh>
    <rPh sb="15" eb="17">
      <t>ダイチョウ</t>
    </rPh>
    <rPh sb="18" eb="20">
      <t>シッコウ</t>
    </rPh>
    <rPh sb="20" eb="22">
      <t>ホウコク</t>
    </rPh>
    <phoneticPr fontId="38"/>
  </si>
  <si>
    <t>既支払済金額</t>
    <rPh sb="0" eb="1">
      <t>キ</t>
    </rPh>
    <rPh sb="1" eb="3">
      <t>シハライ</t>
    </rPh>
    <rPh sb="3" eb="4">
      <t>ズミ</t>
    </rPh>
    <rPh sb="4" eb="5">
      <t>キン</t>
    </rPh>
    <rPh sb="5" eb="6">
      <t>ガク</t>
    </rPh>
    <phoneticPr fontId="38"/>
  </si>
  <si>
    <t>　 前払金額</t>
    <rPh sb="2" eb="4">
      <t>マエバラ</t>
    </rPh>
    <rPh sb="4" eb="6">
      <t>キンガク</t>
    </rPh>
    <phoneticPr fontId="38"/>
  </si>
  <si>
    <t>　　部分払金額</t>
    <rPh sb="2" eb="4">
      <t>ブブン</t>
    </rPh>
    <rPh sb="4" eb="5">
      <t>バライ</t>
    </rPh>
    <rPh sb="5" eb="6">
      <t>キン</t>
    </rPh>
    <rPh sb="6" eb="7">
      <t>ガク</t>
    </rPh>
    <phoneticPr fontId="38"/>
  </si>
  <si>
    <t>指定部分完成年月日</t>
    <rPh sb="0" eb="2">
      <t>シテイ</t>
    </rPh>
    <rPh sb="2" eb="4">
      <t>ブブン</t>
    </rPh>
    <rPh sb="4" eb="6">
      <t>カンセイ</t>
    </rPh>
    <rPh sb="6" eb="9">
      <t>ネンガッピ</t>
    </rPh>
    <phoneticPr fontId="38"/>
  </si>
  <si>
    <t>工事設計金額(a)</t>
    <rPh sb="0" eb="2">
      <t>コウジ</t>
    </rPh>
    <rPh sb="2" eb="4">
      <t>セッケイ</t>
    </rPh>
    <rPh sb="4" eb="6">
      <t>キンガク</t>
    </rPh>
    <phoneticPr fontId="38"/>
  </si>
  <si>
    <t>検査の概要及び意見又は注意事項</t>
    <rPh sb="0" eb="2">
      <t>ケンサ</t>
    </rPh>
    <rPh sb="3" eb="5">
      <t>ガイヨウ</t>
    </rPh>
    <rPh sb="5" eb="6">
      <t>オヨ</t>
    </rPh>
    <rPh sb="7" eb="9">
      <t>イケン</t>
    </rPh>
    <rPh sb="9" eb="10">
      <t>マタ</t>
    </rPh>
    <rPh sb="11" eb="13">
      <t>チュウイ</t>
    </rPh>
    <rPh sb="13" eb="15">
      <t>ジコウ</t>
    </rPh>
    <phoneticPr fontId="38"/>
  </si>
  <si>
    <t>工事請負金額(b)</t>
    <rPh sb="0" eb="2">
      <t>コウジ</t>
    </rPh>
    <rPh sb="2" eb="4">
      <t>ウケオイ</t>
    </rPh>
    <rPh sb="4" eb="5">
      <t>キン</t>
    </rPh>
    <rPh sb="5" eb="6">
      <t>ガク</t>
    </rPh>
    <phoneticPr fontId="38"/>
  </si>
  <si>
    <t>既部分引渡にかかる支払金額(e)</t>
    <rPh sb="0" eb="1">
      <t>キ</t>
    </rPh>
    <rPh sb="1" eb="3">
      <t>ブブン</t>
    </rPh>
    <rPh sb="3" eb="5">
      <t>ヒキワタシ</t>
    </rPh>
    <rPh sb="9" eb="11">
      <t>シハライ</t>
    </rPh>
    <rPh sb="11" eb="13">
      <t>キンガク</t>
    </rPh>
    <phoneticPr fontId="38"/>
  </si>
  <si>
    <t>ｄ</t>
  </si>
  <si>
    <t>※端数処理が必要か？</t>
    <rPh sb="1" eb="3">
      <t>ハスウ</t>
    </rPh>
    <rPh sb="3" eb="5">
      <t>ショリ</t>
    </rPh>
    <rPh sb="6" eb="8">
      <t>ヒツヨウ</t>
    </rPh>
    <phoneticPr fontId="38"/>
  </si>
  <si>
    <t>部分引渡しに係る請負金額支払限度額（Ｅ）</t>
    <rPh sb="0" eb="2">
      <t>ブブン</t>
    </rPh>
    <rPh sb="2" eb="4">
      <t>ヒキワタ</t>
    </rPh>
    <rPh sb="6" eb="7">
      <t>カカ</t>
    </rPh>
    <rPh sb="8" eb="10">
      <t>ウケオイ</t>
    </rPh>
    <rPh sb="10" eb="12">
      <t>キンガク</t>
    </rPh>
    <rPh sb="12" eb="14">
      <t>シハライ</t>
    </rPh>
    <rPh sb="14" eb="16">
      <t>ゲンド</t>
    </rPh>
    <rPh sb="16" eb="17">
      <t>ガク</t>
    </rPh>
    <phoneticPr fontId="38"/>
  </si>
  <si>
    <t>Ｅ</t>
  </si>
  <si>
    <t>指定部分に相応する請負代金額について（通知）</t>
    <rPh sb="0" eb="2">
      <t>シテイ</t>
    </rPh>
    <rPh sb="2" eb="4">
      <t>ブブン</t>
    </rPh>
    <rPh sb="5" eb="7">
      <t>ソウオウ</t>
    </rPh>
    <rPh sb="9" eb="11">
      <t>ウケオイ</t>
    </rPh>
    <rPh sb="11" eb="13">
      <t>ダイキン</t>
    </rPh>
    <rPh sb="13" eb="14">
      <t>ガク</t>
    </rPh>
    <rPh sb="19" eb="21">
      <t>ツウチ</t>
    </rPh>
    <phoneticPr fontId="38"/>
  </si>
  <si>
    <t>付けで請負契約を締結した下記工事について、建設工事請負契約書第38条第２項に規定する協議を次により行います。</t>
    <rPh sb="0" eb="1">
      <t>ヅケ</t>
    </rPh>
    <rPh sb="3" eb="5">
      <t>ウケオイ</t>
    </rPh>
    <rPh sb="5" eb="7">
      <t>ケイヤク</t>
    </rPh>
    <rPh sb="8" eb="10">
      <t>テイケツ</t>
    </rPh>
    <rPh sb="12" eb="14">
      <t>カキ</t>
    </rPh>
    <rPh sb="14" eb="16">
      <t>コウジ</t>
    </rPh>
    <rPh sb="21" eb="23">
      <t>ケンセツ</t>
    </rPh>
    <rPh sb="23" eb="25">
      <t>コウジ</t>
    </rPh>
    <rPh sb="25" eb="27">
      <t>ウケオイ</t>
    </rPh>
    <rPh sb="27" eb="30">
      <t>ケイヤクショ</t>
    </rPh>
    <rPh sb="30" eb="31">
      <t>ダイ</t>
    </rPh>
    <rPh sb="33" eb="34">
      <t>ジョウ</t>
    </rPh>
    <rPh sb="34" eb="35">
      <t>ダイ</t>
    </rPh>
    <rPh sb="36" eb="37">
      <t>コウ</t>
    </rPh>
    <rPh sb="38" eb="40">
      <t>キテイ</t>
    </rPh>
    <rPh sb="42" eb="44">
      <t>キョウギ</t>
    </rPh>
    <rPh sb="45" eb="46">
      <t>ツギ</t>
    </rPh>
    <rPh sb="49" eb="50">
      <t>オコナ</t>
    </rPh>
    <phoneticPr fontId="38"/>
  </si>
  <si>
    <t>金</t>
    <rPh sb="0" eb="1">
      <t>キン</t>
    </rPh>
    <phoneticPr fontId="38"/>
  </si>
  <si>
    <t>工事目的物の部分使用について（依頼）</t>
    <rPh sb="0" eb="2">
      <t>コウジ</t>
    </rPh>
    <rPh sb="2" eb="5">
      <t>モクテキブツ</t>
    </rPh>
    <rPh sb="6" eb="8">
      <t>ブブン</t>
    </rPh>
    <rPh sb="8" eb="10">
      <t>シヨウ</t>
    </rPh>
    <rPh sb="15" eb="17">
      <t>イライ</t>
    </rPh>
    <phoneticPr fontId="38"/>
  </si>
  <si>
    <t>部分使用</t>
    <rPh sb="0" eb="2">
      <t>ブブン</t>
    </rPh>
    <rPh sb="2" eb="4">
      <t>シヨウ</t>
    </rPh>
    <phoneticPr fontId="38"/>
  </si>
  <si>
    <t>引渡しの日</t>
    <rPh sb="0" eb="2">
      <t>ヒキワタ</t>
    </rPh>
    <rPh sb="4" eb="5">
      <t>ヒ</t>
    </rPh>
    <phoneticPr fontId="38"/>
  </si>
  <si>
    <t>工事完成</t>
    <rPh sb="0" eb="2">
      <t>コウジ</t>
    </rPh>
    <rPh sb="2" eb="4">
      <t>カンセイ</t>
    </rPh>
    <phoneticPr fontId="85"/>
  </si>
  <si>
    <t>工事名</t>
    <rPh sb="0" eb="2">
      <t>コウジ</t>
    </rPh>
    <rPh sb="2" eb="3">
      <t>メイ</t>
    </rPh>
    <phoneticPr fontId="85"/>
  </si>
  <si>
    <t>受注者</t>
    <rPh sb="0" eb="2">
      <t>ジュチュウ</t>
    </rPh>
    <rPh sb="2" eb="3">
      <t>シャ</t>
    </rPh>
    <phoneticPr fontId="85"/>
  </si>
  <si>
    <t>指定部分完成</t>
    <rPh sb="0" eb="2">
      <t>シテイ</t>
    </rPh>
    <rPh sb="2" eb="4">
      <t>ブブン</t>
    </rPh>
    <rPh sb="4" eb="6">
      <t>カンセイ</t>
    </rPh>
    <phoneticPr fontId="85"/>
  </si>
  <si>
    <t>明を求めることができます。</t>
  </si>
  <si>
    <t>【問い合わせ先】</t>
    <rPh sb="1" eb="2">
      <t>トイ</t>
    </rPh>
    <rPh sb="3" eb="4">
      <t>ゴウ</t>
    </rPh>
    <rPh sb="6" eb="7">
      <t>サキ</t>
    </rPh>
    <phoneticPr fontId="38"/>
  </si>
  <si>
    <t>「本工事は、工事成績評定要領に基づく検査評定を行う。」としているが、</t>
  </si>
  <si>
    <t>本工事は、工事成績評定要領第２ クに規定する建築物及び工作物の維持、修繕</t>
    <rPh sb="22" eb="25">
      <t>ケンチクブツ</t>
    </rPh>
    <rPh sb="25" eb="26">
      <t>オヨ</t>
    </rPh>
    <rPh sb="27" eb="30">
      <t>コウサクブツ</t>
    </rPh>
    <rPh sb="31" eb="33">
      <t>イジ</t>
    </rPh>
    <rPh sb="34" eb="36">
      <t>シュウゼン</t>
    </rPh>
    <phoneticPr fontId="38"/>
  </si>
  <si>
    <t>検工事成績評定を対象外にする指示</t>
    <rPh sb="0" eb="1">
      <t>けん</t>
    </rPh>
    <rPh sb="1" eb="3">
      <t>こうじ</t>
    </rPh>
    <rPh sb="3" eb="5">
      <t>せいせき</t>
    </rPh>
    <rPh sb="5" eb="7">
      <t>ひょうてい</t>
    </rPh>
    <rPh sb="8" eb="11">
      <t>たいしょうがい</t>
    </rPh>
    <rPh sb="14" eb="16">
      <t>しじ</t>
    </rPh>
    <phoneticPr fontId="47" type="Hiragana"/>
  </si>
  <si>
    <t>減</t>
    <rPh sb="0" eb="1">
      <t>ゲン</t>
    </rPh>
    <phoneticPr fontId="38"/>
  </si>
  <si>
    <t>リスト</t>
  </si>
  <si>
    <t>財務規則96、97条</t>
    <rPh sb="0" eb="2">
      <t>ざいむ</t>
    </rPh>
    <rPh sb="2" eb="4">
      <t>きそく</t>
    </rPh>
    <rPh sb="9" eb="10">
      <t>じょう</t>
    </rPh>
    <phoneticPr fontId="47" type="Hiragana"/>
  </si>
  <si>
    <t>変更請負金額算出計算書について、一番下の行が間違っていたため修正。</t>
    <rPh sb="16" eb="18">
      <t>イチバン</t>
    </rPh>
    <rPh sb="18" eb="19">
      <t>シタ</t>
    </rPh>
    <rPh sb="20" eb="21">
      <t>ギョウ</t>
    </rPh>
    <rPh sb="22" eb="24">
      <t>マチガ</t>
    </rPh>
    <rPh sb="30" eb="32">
      <t>シュウセイ</t>
    </rPh>
    <phoneticPr fontId="38"/>
  </si>
  <si>
    <t>黒川　英明</t>
    <rPh sb="0" eb="2">
      <t>クロカワ</t>
    </rPh>
    <rPh sb="3" eb="5">
      <t>エイメイ</t>
    </rPh>
    <phoneticPr fontId="38"/>
  </si>
  <si>
    <t>変更前</t>
    <rPh sb="0" eb="2">
      <t>ヘンコウ</t>
    </rPh>
    <rPh sb="2" eb="3">
      <t>マエ</t>
    </rPh>
    <phoneticPr fontId="38"/>
  </si>
  <si>
    <t>令和5年3月28日(火)</t>
    <rPh sb="0" eb="12">
      <t>キョウ</t>
    </rPh>
    <phoneticPr fontId="38"/>
  </si>
  <si>
    <t>工事打合せ簿の名称を修正</t>
    <rPh sb="0" eb="2">
      <t>コウジ</t>
    </rPh>
    <rPh sb="2" eb="4">
      <t>ウチアワ</t>
    </rPh>
    <rPh sb="5" eb="6">
      <t>ボ</t>
    </rPh>
    <rPh sb="7" eb="9">
      <t>メイショウ</t>
    </rPh>
    <rPh sb="10" eb="12">
      <t>シュウセイ</t>
    </rPh>
    <phoneticPr fontId="38"/>
  </si>
  <si>
    <t>完成検査写真を手入れ(ハイパーリンクと検査員)</t>
    <rPh sb="0" eb="2">
      <t>カンセイ</t>
    </rPh>
    <rPh sb="2" eb="4">
      <t>ケンサ</t>
    </rPh>
    <rPh sb="4" eb="6">
      <t>シャシン</t>
    </rPh>
    <rPh sb="7" eb="9">
      <t>テイ</t>
    </rPh>
    <rPh sb="19" eb="22">
      <t>ケンサイン</t>
    </rPh>
    <phoneticPr fontId="38"/>
  </si>
  <si>
    <t>原則発注担当者で確認()</t>
    <rPh sb="0" eb="2">
      <t>ゲンソク</t>
    </rPh>
    <rPh sb="2" eb="4">
      <t>ハッチュウ</t>
    </rPh>
    <rPh sb="4" eb="7">
      <t>タントウシャ</t>
    </rPh>
    <rPh sb="8" eb="10">
      <t>カクニン</t>
    </rPh>
    <phoneticPr fontId="38"/>
  </si>
  <si>
    <t>コリンズ確認チェック</t>
    <rPh sb="4" eb="6">
      <t>かくにん</t>
    </rPh>
    <phoneticPr fontId="47" type="Hiragana"/>
  </si>
  <si>
    <t>発注機関名は通常　鳥取県倉吉市</t>
    <rPh sb="0" eb="2">
      <t>ハッチュウ</t>
    </rPh>
    <rPh sb="2" eb="5">
      <t>キカンメイ</t>
    </rPh>
    <rPh sb="6" eb="8">
      <t>ツウジョウ</t>
    </rPh>
    <rPh sb="9" eb="12">
      <t>トットリケン</t>
    </rPh>
    <rPh sb="12" eb="15">
      <t>クラヨシシ</t>
    </rPh>
    <phoneticPr fontId="38"/>
  </si>
  <si>
    <t>選任届の無い技術者の場合理由聴取</t>
    <rPh sb="14" eb="16">
      <t>チョウシュ</t>
    </rPh>
    <phoneticPr fontId="38"/>
  </si>
  <si>
    <t>問題なければ署名しスキャンしてPDFにする</t>
    <rPh sb="0" eb="2">
      <t>モンダイ</t>
    </rPh>
    <rPh sb="6" eb="8">
      <t>ショメイ</t>
    </rPh>
    <phoneticPr fontId="38"/>
  </si>
  <si>
    <t>書類を保管する。</t>
    <rPh sb="0" eb="2">
      <t>ショルイ</t>
    </rPh>
    <rPh sb="3" eb="5">
      <t>ホカン</t>
    </rPh>
    <phoneticPr fontId="38"/>
  </si>
  <si>
    <t>紙の方は課内回覧し決裁取る
「本書のとおり確認したことを回答してよろしいか。」</t>
    <rPh sb="0" eb="1">
      <t>カミ</t>
    </rPh>
    <rPh sb="2" eb="3">
      <t>ホウ</t>
    </rPh>
    <rPh sb="4" eb="6">
      <t>カナイ</t>
    </rPh>
    <rPh sb="6" eb="8">
      <t>カイラン</t>
    </rPh>
    <rPh sb="9" eb="11">
      <t>ケッサイ</t>
    </rPh>
    <rPh sb="11" eb="12">
      <t>ト</t>
    </rPh>
    <rPh sb="15" eb="17">
      <t>ホンショ</t>
    </rPh>
    <rPh sb="21" eb="23">
      <t>カクニン</t>
    </rPh>
    <rPh sb="28" eb="30">
      <t>カイトウ</t>
    </rPh>
    <phoneticPr fontId="38"/>
  </si>
  <si>
    <t>令和6年2月3日(土)</t>
    <rPh sb="0" eb="11">
      <t>キョウ</t>
    </rPh>
    <phoneticPr fontId="38"/>
  </si>
  <si>
    <t>工 事 打 合 せ 簿</t>
    <rPh sb="0" eb="1">
      <t>コウ</t>
    </rPh>
    <rPh sb="2" eb="3">
      <t>コト</t>
    </rPh>
    <rPh sb="4" eb="5">
      <t>ダ</t>
    </rPh>
    <rPh sb="6" eb="7">
      <t>ゴウ</t>
    </rPh>
    <rPh sb="10" eb="11">
      <t>ボ</t>
    </rPh>
    <phoneticPr fontId="38"/>
  </si>
  <si>
    <t>工事名称</t>
    <rPh sb="0" eb="2">
      <t>コウジ</t>
    </rPh>
    <rPh sb="2" eb="4">
      <t>メイショウ</t>
    </rPh>
    <phoneticPr fontId="38"/>
  </si>
  <si>
    <t>令和6年2月8日(木)</t>
    <rPh sb="0" eb="2">
      <t>レイワ</t>
    </rPh>
    <rPh sb="3" eb="4">
      <t>ネン</t>
    </rPh>
    <rPh sb="5" eb="6">
      <t>ガツ</t>
    </rPh>
    <rPh sb="7" eb="8">
      <t>ニチ</t>
    </rPh>
    <rPh sb="9" eb="10">
      <t>モク</t>
    </rPh>
    <phoneticPr fontId="38"/>
  </si>
  <si>
    <t>出来形検定書検査調書</t>
    <rPh sb="0" eb="2">
      <t>デキ</t>
    </rPh>
    <rPh sb="2" eb="3">
      <t>ガタ</t>
    </rPh>
    <rPh sb="3" eb="5">
      <t>ケンテイ</t>
    </rPh>
    <rPh sb="5" eb="6">
      <t>ショ</t>
    </rPh>
    <rPh sb="6" eb="8">
      <t>ケンサ</t>
    </rPh>
    <rPh sb="8" eb="9">
      <t>シラ</t>
    </rPh>
    <rPh sb="9" eb="10">
      <t>ショ</t>
    </rPh>
    <phoneticPr fontId="38"/>
  </si>
  <si>
    <t>施工年度</t>
    <rPh sb="0" eb="2">
      <t>セコウ</t>
    </rPh>
    <rPh sb="2" eb="4">
      <t>ネンド</t>
    </rPh>
    <phoneticPr fontId="38"/>
  </si>
  <si>
    <t>令和7年8月14日(木)</t>
    <rPh sb="0" eb="12">
      <t>キョウ</t>
    </rPh>
    <phoneticPr fontId="38"/>
  </si>
  <si>
    <t>請負者名</t>
    <rPh sb="0" eb="2">
      <t>ウケオイ</t>
    </rPh>
    <rPh sb="2" eb="3">
      <t>シャ</t>
    </rPh>
    <rPh sb="3" eb="4">
      <t>ナ</t>
    </rPh>
    <phoneticPr fontId="38"/>
  </si>
  <si>
    <t>工事設計額</t>
    <rPh sb="0" eb="2">
      <t>コウジ</t>
    </rPh>
    <rPh sb="2" eb="4">
      <t>セッケイ</t>
    </rPh>
    <rPh sb="4" eb="5">
      <t>ガク</t>
    </rPh>
    <phoneticPr fontId="38"/>
  </si>
  <si>
    <t>出来形設計額(出来形率)</t>
    <rPh sb="0" eb="2">
      <t>デキ</t>
    </rPh>
    <rPh sb="2" eb="3">
      <t>ガタ</t>
    </rPh>
    <rPh sb="3" eb="5">
      <t>セッケイ</t>
    </rPh>
    <rPh sb="5" eb="6">
      <t>ガク</t>
    </rPh>
    <rPh sb="7" eb="9">
      <t>デキ</t>
    </rPh>
    <rPh sb="9" eb="10">
      <t>ガタ</t>
    </rPh>
    <rPh sb="10" eb="11">
      <t>リツ</t>
    </rPh>
    <phoneticPr fontId="38"/>
  </si>
  <si>
    <t>出来形請負代金額</t>
    <rPh sb="0" eb="2">
      <t>デキ</t>
    </rPh>
    <rPh sb="2" eb="3">
      <t>ガタ</t>
    </rPh>
    <rPh sb="3" eb="5">
      <t>ウケオイ</t>
    </rPh>
    <rPh sb="5" eb="6">
      <t>ダイ</t>
    </rPh>
    <rPh sb="6" eb="7">
      <t>キン</t>
    </rPh>
    <rPh sb="7" eb="8">
      <t>ガク</t>
    </rPh>
    <phoneticPr fontId="38"/>
  </si>
  <si>
    <t>令和6年5月28日(火)</t>
    <rPh sb="0" eb="2">
      <t>レイワ</t>
    </rPh>
    <rPh sb="3" eb="4">
      <t>トシ</t>
    </rPh>
    <rPh sb="5" eb="6">
      <t>ツキ</t>
    </rPh>
    <rPh sb="8" eb="9">
      <t>ヒ</t>
    </rPh>
    <rPh sb="10" eb="11">
      <t>カ</t>
    </rPh>
    <phoneticPr fontId="38"/>
  </si>
  <si>
    <t>令和**年**月**日</t>
    <rPh sb="0" eb="2">
      <t>レイワ</t>
    </rPh>
    <rPh sb="4" eb="5">
      <t>ネン</t>
    </rPh>
    <rPh sb="7" eb="8">
      <t>ガツ</t>
    </rPh>
    <rPh sb="10" eb="11">
      <t>ニチ</t>
    </rPh>
    <phoneticPr fontId="38"/>
  </si>
  <si>
    <t>出来形検定書</t>
    <rPh sb="0" eb="2">
      <t>でき</t>
    </rPh>
    <rPh sb="2" eb="3">
      <t>かた</t>
    </rPh>
    <rPh sb="3" eb="6">
      <t>けんていしょ</t>
    </rPh>
    <phoneticPr fontId="47" type="Hiragana"/>
  </si>
  <si>
    <t>施工
主体側</t>
    <rPh sb="0" eb="2">
      <t>セコウ</t>
    </rPh>
    <rPh sb="3" eb="5">
      <t>シュタイ</t>
    </rPh>
    <rPh sb="5" eb="6">
      <t>ガワ</t>
    </rPh>
    <phoneticPr fontId="38"/>
  </si>
  <si>
    <t>施工主体名</t>
    <rPh sb="0" eb="2">
      <t>セコウ</t>
    </rPh>
    <rPh sb="2" eb="4">
      <t>シュタイ</t>
    </rPh>
    <rPh sb="4" eb="5">
      <t>ナ</t>
    </rPh>
    <phoneticPr fontId="38"/>
  </si>
  <si>
    <t>検査員職氏名</t>
    <rPh sb="0" eb="2">
      <t>ケンサ</t>
    </rPh>
    <rPh sb="2" eb="3">
      <t>イン</t>
    </rPh>
    <rPh sb="3" eb="4">
      <t>ショク</t>
    </rPh>
    <rPh sb="4" eb="6">
      <t>シメイ</t>
    </rPh>
    <phoneticPr fontId="38"/>
  </si>
  <si>
    <t>部局名</t>
    <rPh sb="0" eb="2">
      <t>ブキョク</t>
    </rPh>
    <rPh sb="2" eb="3">
      <t>ナ</t>
    </rPh>
    <phoneticPr fontId="38"/>
  </si>
  <si>
    <t>-</t>
  </si>
  <si>
    <t>検査　年月日</t>
    <rPh sb="0" eb="2">
      <t>ケンサ</t>
    </rPh>
    <rPh sb="3" eb="6">
      <t>ネンガッピ</t>
    </rPh>
    <phoneticPr fontId="38"/>
  </si>
  <si>
    <t>令和6年5月20日(月)</t>
    <rPh sb="0" eb="12">
      <t>キョウ</t>
    </rPh>
    <phoneticPr fontId="38"/>
  </si>
  <si>
    <t>出来形検定書検査調書を追加</t>
    <rPh sb="11" eb="13">
      <t>ツイカ</t>
    </rPh>
    <phoneticPr fontId="38"/>
  </si>
  <si>
    <t>建築住宅課長　様</t>
    <rPh sb="0" eb="2">
      <t>けんちく</t>
    </rPh>
    <rPh sb="2" eb="4">
      <t>じゅうたく</t>
    </rPh>
    <rPh sb="4" eb="6">
      <t>かちょう</t>
    </rPh>
    <rPh sb="7" eb="8">
      <t>さま</t>
    </rPh>
    <phoneticPr fontId="47" type="Hiragana"/>
  </si>
  <si>
    <t>このことについて、○○課において技術職員がいないため、次のとおり依頼します。</t>
  </si>
  <si>
    <t>倉○○第　号</t>
    <rPh sb="0" eb="1">
      <t>くら</t>
    </rPh>
    <rPh sb="3" eb="4">
      <t>だい</t>
    </rPh>
    <rPh sb="5" eb="6">
      <t>ごう</t>
    </rPh>
    <phoneticPr fontId="47" type="Hiragana"/>
  </si>
  <si>
    <t>出来形検定書の検査(出来形検定書検査調書の作成)</t>
    <rPh sb="0" eb="2">
      <t>でき</t>
    </rPh>
    <rPh sb="2" eb="3">
      <t>かた</t>
    </rPh>
    <rPh sb="3" eb="6">
      <t>けんていしょ</t>
    </rPh>
    <rPh sb="7" eb="9">
      <t>けんさ</t>
    </rPh>
    <rPh sb="10" eb="12">
      <t>でき</t>
    </rPh>
    <rPh sb="12" eb="13">
      <t>かた</t>
    </rPh>
    <rPh sb="13" eb="16">
      <t>けんていしょ</t>
    </rPh>
    <rPh sb="16" eb="18">
      <t>けんさ</t>
    </rPh>
    <rPh sb="18" eb="20">
      <t>ちょうしょ</t>
    </rPh>
    <rPh sb="21" eb="23">
      <t>さくせい</t>
    </rPh>
    <phoneticPr fontId="47" type="Hiragana"/>
  </si>
  <si>
    <t>内　容</t>
    <rPh sb="0" eb="1">
      <t>うち</t>
    </rPh>
    <rPh sb="2" eb="3">
      <t>よう</t>
    </rPh>
    <phoneticPr fontId="47" type="Hiragana"/>
  </si>
  <si>
    <t>別添の通り</t>
    <rPh sb="0" eb="2">
      <t>べってん</t>
    </rPh>
    <rPh sb="3" eb="4">
      <t>とお</t>
    </rPh>
    <phoneticPr fontId="47" type="Hiragana"/>
  </si>
  <si>
    <t>葉、その他添付図書</t>
    <rPh sb="0" eb="1">
      <t>ハ</t>
    </rPh>
    <rPh sb="4" eb="5">
      <t>タ</t>
    </rPh>
    <rPh sb="5" eb="7">
      <t>テンプ</t>
    </rPh>
    <rPh sb="7" eb="9">
      <t>トショ</t>
    </rPh>
    <phoneticPr fontId="38"/>
  </si>
  <si>
    <t>変更理由書(起工用)</t>
    <rPh sb="0" eb="2">
      <t>へんこう</t>
    </rPh>
    <rPh sb="2" eb="5">
      <t>りゆうしょ</t>
    </rPh>
    <rPh sb="6" eb="8">
      <t>きこう</t>
    </rPh>
    <rPh sb="8" eb="9">
      <t>よう</t>
    </rPh>
    <phoneticPr fontId="47" type="Hiragana"/>
  </si>
  <si>
    <t>※</t>
  </si>
  <si>
    <t>変更理由書(契約用)</t>
    <rPh sb="0" eb="2">
      <t>へんこう</t>
    </rPh>
    <rPh sb="2" eb="5">
      <t>りゆうしょ</t>
    </rPh>
    <rPh sb="6" eb="8">
      <t>けいやく</t>
    </rPh>
    <rPh sb="8" eb="9">
      <t>よう</t>
    </rPh>
    <phoneticPr fontId="47" type="Hiragana"/>
  </si>
  <si>
    <t>基本情報を1-1削除、1－2を1－1に変更</t>
    <rPh sb="0" eb="2">
      <t>キホン</t>
    </rPh>
    <rPh sb="2" eb="4">
      <t>ジョウホウ</t>
    </rPh>
    <rPh sb="8" eb="10">
      <t>サクジョ</t>
    </rPh>
    <rPh sb="19" eb="21">
      <t>ヘンコウ</t>
    </rPh>
    <phoneticPr fontId="38"/>
  </si>
  <si>
    <t>基本情報１－１は倉吉市契約管理システムより出力した執行報告中の</t>
  </si>
  <si>
    <t>令和4年2月28日(月)</t>
    <rPh sb="0" eb="2">
      <t>レイワ</t>
    </rPh>
    <rPh sb="3" eb="4">
      <t>トシ</t>
    </rPh>
    <rPh sb="5" eb="6">
      <t>ツキ</t>
    </rPh>
    <rPh sb="8" eb="9">
      <t>ヒ</t>
    </rPh>
    <rPh sb="10" eb="11">
      <t>ツキ</t>
    </rPh>
    <phoneticPr fontId="38"/>
  </si>
  <si>
    <t>ホームページ掲載</t>
    <rPh sb="6" eb="8">
      <t>ケイサイ</t>
    </rPh>
    <phoneticPr fontId="38"/>
  </si>
</sst>
</file>

<file path=xl/styles.xml><?xml version="1.0" encoding="utf-8"?>
<styleSheet xmlns="http://schemas.openxmlformats.org/spreadsheetml/2006/main" xmlns:r="http://schemas.openxmlformats.org/officeDocument/2006/relationships" xmlns:mc="http://schemas.openxmlformats.org/markup-compatibility/2006">
  <numFmts count="41">
    <numFmt numFmtId="41" formatCode="_ * #,##0_ ;_ * \-#,##0_ ;_ * &quot;-&quot;_ ;_ @_ "/>
    <numFmt numFmtId="43" formatCode="_ * #,##0.00_ ;_ * \-#,##0.00_ ;_ * &quot;-&quot;??_ ;_ @_ "/>
    <numFmt numFmtId="176" formatCode="#,##0;\-#,##0;&quot;-&quot;"/>
    <numFmt numFmtId="177" formatCode="_-&quot;｣&quot;* #,##0_-;\-&quot;｣&quot;* #,##0_-;_-&quot;｣&quot;* &quot;-&quot;_-;_-@_-"/>
    <numFmt numFmtId="178" formatCode="_-&quot;｣&quot;* #,##0.00_-;\-&quot;｣&quot;* #,##0.00_-;_-&quot;｣&quot;* &quot;-&quot;??_-;_-@_-"/>
    <numFmt numFmtId="179" formatCode="#,##0\-;&quot;▲&quot;#,##0\-"/>
    <numFmt numFmtId="180" formatCode="#,##0&quot;円&quot;"/>
    <numFmt numFmtId="181" formatCode="[$-411]ggge&quot;年&quot;m&quot;月&quot;d&quot;日&quot;;@"/>
    <numFmt numFmtId="182" formatCode="&quot;発教総第&quot;General&quot;号&quot;"/>
    <numFmt numFmtId="183" formatCode="###,###,###&quot;円&quot;"/>
    <numFmt numFmtId="184" formatCode="h:mm;@"/>
    <numFmt numFmtId="185" formatCode="###,###,###\ &quot;円&quot;"/>
    <numFmt numFmtId="186" formatCode="General&quot;点&quot;"/>
    <numFmt numFmtId="187" formatCode="0.0%"/>
    <numFmt numFmtId="188" formatCode="#\ ?/10"/>
    <numFmt numFmtId="189" formatCode="###,###,###\ &quot;千円&quot;"/>
    <numFmt numFmtId="190" formatCode="[$-411]ggge&quot;年&quot;m&quot;月&quot;d&quot;日&quot;&quot;(&quot;aaa&quot;)&quot;"/>
    <numFmt numFmtId="191" formatCode="#\ ?/100"/>
    <numFmt numFmtId="192" formatCode="General&quot;回&quot;"/>
    <numFmt numFmtId="193" formatCode="0;0;"/>
    <numFmt numFmtId="194" formatCode="yyyy&quot;年&quot;m&quot;月&quot;d&quot;日&quot;;@"/>
    <numFmt numFmtId="195" formatCode="[$-411]ggg\ e&quot;年&quot;\ m&quot;月&quot;\ d&quot;日&quot;;@"/>
    <numFmt numFmtId="196" formatCode="#,##0_);[Red]\(#,##0\)"/>
    <numFmt numFmtId="197" formatCode="[$-411]ggg\ e&quot;年&quot;\ m&quot;月&quot;\ d&quot;日&quot;;[$-411]ggg\ e&quot;年&quot;\ m&quot;月&quot;\ d&quot;日&quot;;&quot;　　　年　　　　月　　　　日&quot;"/>
    <numFmt numFmtId="198" formatCode="#,##0_ "/>
    <numFmt numFmtId="199" formatCode="@&quot;　　御中&quot;"/>
    <numFmt numFmtId="200" formatCode="@&quot;　　&quot;&quot;様&quot;"/>
    <numFmt numFmtId="201" formatCode="0;0;@&quot;　円&quot;"/>
    <numFmt numFmtId="202" formatCode="[$-411]ggge&quot;年&quot;m&quot;月&quot;d&quot;日&quot;&quot;（&quot;aaa&quot;）&quot;"/>
    <numFmt numFmtId="203" formatCode="0;0;@&quot;円&quot;"/>
    <numFmt numFmtId="204" formatCode="@&quot;　円&quot;"/>
    <numFmt numFmtId="205" formatCode="@&quot;　％&quot;"/>
    <numFmt numFmtId="206" formatCode="@&quot;％&quot;"/>
    <numFmt numFmtId="207" formatCode="\(#.#%\)"/>
    <numFmt numFmtId="208" formatCode="_ * #,##0.0_ ;_ * \-#,##0.0_ ;_ * &quot;-&quot;?_ ;_ @_ "/>
    <numFmt numFmtId="209" formatCode="@&quot;　　御　中&quot;"/>
    <numFmt numFmtId="210" formatCode="0_ "/>
    <numFmt numFmtId="211" formatCode="&quot;（&quot;[$-411]ggge&quot;年&quot;m&quot;月&quot;d&quot;日現在）&quot;"/>
    <numFmt numFmtId="212" formatCode="#,##0_);\(#,##0\)"/>
    <numFmt numFmtId="213" formatCode="@&quot;検査状況写真&quot;"/>
    <numFmt numFmtId="214" formatCode="@&quot;検査の結果について（通知）&quot;"/>
  </numFmts>
  <fonts count="90">
    <font>
      <sz val="11"/>
      <color auto="1"/>
      <name val="ＭＳ Ｐゴシック"/>
      <family val="3"/>
    </font>
    <font>
      <sz val="11"/>
      <color indexed="8"/>
      <name val="ＭＳ Ｐゴシック"/>
      <family val="3"/>
    </font>
    <font>
      <sz val="11"/>
      <color indexed="9"/>
      <name val="ＭＳ Ｐゴシック"/>
      <family val="3"/>
    </font>
    <font>
      <sz val="8"/>
      <color auto="1"/>
      <name val="Times New Roman"/>
      <family val="1"/>
    </font>
    <font>
      <sz val="10"/>
      <color indexed="8"/>
      <name val="Arial"/>
      <family val="2"/>
    </font>
    <font>
      <sz val="10"/>
      <color auto="1"/>
      <name val="Arial"/>
      <family val="2"/>
    </font>
    <font>
      <sz val="8"/>
      <color auto="1"/>
      <name val="Arial"/>
      <family val="2"/>
    </font>
    <font>
      <b/>
      <sz val="12"/>
      <color auto="1"/>
      <name val="Arial"/>
      <family val="2"/>
    </font>
    <font>
      <sz val="10"/>
      <color auto="1"/>
      <name val="MS Sans Serif"/>
      <family val="2"/>
    </font>
    <font>
      <b/>
      <sz val="10"/>
      <color auto="1"/>
      <name val="MS Sans Serif"/>
      <family val="2"/>
    </font>
    <font>
      <sz val="9"/>
      <color auto="1"/>
      <name val="Arial"/>
      <family val="2"/>
    </font>
    <font>
      <b/>
      <sz val="11"/>
      <color auto="1"/>
      <name val="Helv"/>
      <family val="2"/>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auto="1"/>
      <name val="ＭＳ Ｐゴシック"/>
      <family val="3"/>
    </font>
    <font>
      <sz val="14"/>
      <color auto="1"/>
      <name val="ＭＳ 明朝"/>
      <family val="1"/>
    </font>
    <font>
      <sz val="11"/>
      <color theme="1"/>
      <name val="游ゴシック"/>
      <family val="3"/>
      <scheme val="minor"/>
    </font>
    <font>
      <sz val="12"/>
      <color auto="1"/>
      <name val="ＭＳ Ｐ明朝"/>
      <family val="1"/>
    </font>
    <font>
      <sz val="9"/>
      <color auto="1"/>
      <name val="ＭＳ 明朝"/>
      <family val="1"/>
    </font>
    <font>
      <sz val="11"/>
      <color theme="1"/>
      <name val="ＭＳ Ｐゴシック"/>
      <family val="3"/>
    </font>
    <font>
      <sz val="11.95"/>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sz val="10"/>
      <color auto="1"/>
      <name val="明朝"/>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9"/>
      <color auto="1"/>
      <name val="ＭＳ Ｐゴシック"/>
      <family val="3"/>
    </font>
    <font>
      <sz val="6"/>
      <color auto="1"/>
      <name val="ＭＳ Ｐゴシック"/>
      <family val="3"/>
    </font>
    <font>
      <sz val="10"/>
      <color auto="1"/>
      <name val="ＭＳ 明朝"/>
      <family val="1"/>
    </font>
    <font>
      <u/>
      <sz val="11"/>
      <color indexed="12"/>
      <name val="ＭＳ Ｐゴシック"/>
      <family val="3"/>
    </font>
    <font>
      <sz val="11"/>
      <color indexed="12"/>
      <name val="ＭＳ 明朝"/>
      <family val="1"/>
    </font>
    <font>
      <b/>
      <sz val="14"/>
      <color auto="1"/>
      <name val="ＭＳ 明朝"/>
      <family val="1"/>
    </font>
    <font>
      <sz val="11"/>
      <color indexed="12"/>
      <name val="ＭＳ Ｐゴシック"/>
      <family val="3"/>
    </font>
    <font>
      <sz val="10"/>
      <color rgb="FFFF0000"/>
      <name val="ＭＳ 明朝"/>
      <family val="1"/>
    </font>
    <font>
      <sz val="10"/>
      <color rgb="FFFF0000"/>
      <name val="ＭＳ ゴシック"/>
      <family val="3"/>
    </font>
    <font>
      <sz val="10"/>
      <color indexed="10"/>
      <name val="ＭＳ 明朝"/>
      <family val="1"/>
    </font>
    <font>
      <sz val="6"/>
      <color auto="1"/>
      <name val="游ゴシック"/>
      <family val="3"/>
    </font>
    <font>
      <sz val="10"/>
      <color auto="1"/>
      <name val="ＭＳ Ｐゴシック"/>
      <family val="3"/>
    </font>
    <font>
      <sz val="10"/>
      <color indexed="8"/>
      <name val="ＭＳ Ｐゴシック"/>
      <family val="3"/>
    </font>
    <font>
      <sz val="5"/>
      <color indexed="8"/>
      <name val="ＭＳ Ｐゴシック"/>
      <family val="3"/>
    </font>
    <font>
      <u/>
      <sz val="10"/>
      <color indexed="12"/>
      <name val="ＭＳ Ｐゴシック"/>
      <family val="3"/>
    </font>
    <font>
      <sz val="10"/>
      <color indexed="23"/>
      <name val="ＭＳ Ｐゴシック"/>
      <family val="3"/>
    </font>
    <font>
      <sz val="10"/>
      <color indexed="55"/>
      <name val="ＭＳ Ｐゴシック"/>
      <family val="3"/>
    </font>
    <font>
      <strike/>
      <sz val="10"/>
      <color auto="1"/>
      <name val="ＭＳ Ｐゴシック"/>
      <family val="3"/>
    </font>
    <font>
      <sz val="8"/>
      <color auto="1"/>
      <name val="ＭＳ Ｐゴシック"/>
      <family val="3"/>
    </font>
    <font>
      <sz val="8"/>
      <color indexed="8"/>
      <name val="ＭＳ Ｐゴシック"/>
      <family val="3"/>
    </font>
    <font>
      <u/>
      <sz val="8"/>
      <color indexed="12"/>
      <name val="ＭＳ Ｐゴシック"/>
      <family val="3"/>
    </font>
    <font>
      <sz val="12"/>
      <color auto="1"/>
      <name val="ＭＳ 明朝"/>
      <family val="1"/>
    </font>
    <font>
      <sz val="12"/>
      <color indexed="12"/>
      <name val="ＭＳ 明朝"/>
      <family val="1"/>
    </font>
    <font>
      <sz val="18"/>
      <color auto="1"/>
      <name val="ＭＳ 明朝"/>
      <family val="1"/>
    </font>
    <font>
      <sz val="11"/>
      <color auto="1"/>
      <name val="ＭＳ 明朝"/>
      <family val="1"/>
    </font>
    <font>
      <sz val="16"/>
      <color auto="1"/>
      <name val="ＭＳ 明朝"/>
      <family val="1"/>
    </font>
    <font>
      <u/>
      <sz val="12"/>
      <color auto="1"/>
      <name val="ＭＳ 明朝"/>
      <family val="1"/>
    </font>
    <font>
      <b/>
      <sz val="16"/>
      <color auto="1"/>
      <name val="ＭＳ 明朝"/>
      <family val="1"/>
    </font>
    <font>
      <sz val="11"/>
      <color indexed="10"/>
      <name val="ＭＳ 明朝"/>
      <family val="1"/>
    </font>
    <font>
      <sz val="11"/>
      <color auto="1"/>
      <name val="ＭＳ ゴシック"/>
      <family val="3"/>
    </font>
    <font>
      <sz val="16"/>
      <color auto="1"/>
      <name val="ＭＳ ゴシック"/>
      <family val="3"/>
    </font>
    <font>
      <sz val="9"/>
      <color auto="1"/>
      <name val="ＭＳ ゴシック"/>
      <family val="3"/>
    </font>
    <font>
      <sz val="16"/>
      <color auto="1"/>
      <name val="ＭＳ Ｐゴシック"/>
      <family val="3"/>
    </font>
    <font>
      <b/>
      <sz val="12"/>
      <color auto="1"/>
      <name val="ＭＳ Ｐ明朝"/>
      <family val="1"/>
    </font>
    <font>
      <b/>
      <sz val="9"/>
      <color auto="1"/>
      <name val="ＭＳ Ｐ明朝"/>
      <family val="1"/>
    </font>
    <font>
      <sz val="9"/>
      <color auto="1"/>
      <name val="ＭＳ Ｐ明朝"/>
      <family val="1"/>
    </font>
    <font>
      <sz val="10"/>
      <color auto="1"/>
      <name val="ＭＳ Ｐ明朝"/>
      <family val="1"/>
    </font>
    <font>
      <sz val="10"/>
      <color indexed="8"/>
      <name val="ＭＳ Ｐ明朝"/>
      <family val="1"/>
    </font>
    <font>
      <sz val="11"/>
      <color theme="1"/>
      <name val="ＭＳ 明朝"/>
      <family val="1"/>
    </font>
    <font>
      <sz val="11"/>
      <color rgb="FFFF0000"/>
      <name val="ＭＳ 明朝"/>
      <family val="1"/>
    </font>
    <font>
      <u/>
      <sz val="10"/>
      <color auto="1"/>
      <name val="ＭＳ 明朝"/>
      <family val="1"/>
    </font>
    <font>
      <b/>
      <sz val="12"/>
      <color auto="1"/>
      <name val="ＭＳ 明朝"/>
      <family val="1"/>
    </font>
    <font>
      <sz val="14"/>
      <color auto="1"/>
      <name val="ＭＳ ゴシック"/>
      <family val="3"/>
    </font>
    <font>
      <b/>
      <sz val="11"/>
      <color indexed="10"/>
      <name val="ＭＳ ゴシック"/>
      <family val="3"/>
    </font>
    <font>
      <sz val="10"/>
      <color auto="1"/>
      <name val="ＭＳ ゴシック"/>
      <family val="3"/>
    </font>
    <font>
      <sz val="22"/>
      <color auto="1"/>
      <name val="ＭＳ 明朝"/>
      <family val="1"/>
    </font>
    <font>
      <sz val="10.5"/>
      <color auto="1"/>
      <name val="ＭＳ 明朝"/>
      <family val="1"/>
    </font>
    <font>
      <sz val="14"/>
      <color auto="1"/>
      <name val="ＭＳ Ｐゴシック"/>
      <family val="3"/>
    </font>
    <font>
      <sz val="6"/>
      <color auto="1"/>
      <name val="ＭＳ 明朝"/>
      <family val="1"/>
    </font>
    <font>
      <sz val="11"/>
      <color auto="1"/>
      <name val="ＭＳ Ｐ明朝"/>
      <family val="1"/>
    </font>
    <font>
      <sz val="11.95"/>
      <color auto="1"/>
      <name val="ＭＳ Ｐ明朝"/>
    </font>
    <font>
      <strike/>
      <sz val="11"/>
      <color auto="1"/>
      <name val="ＭＳ 明朝"/>
      <family val="1"/>
    </font>
    <font>
      <sz val="6"/>
      <color auto="1"/>
      <name val="明朝"/>
      <family val="3"/>
    </font>
  </fonts>
  <fills count="53">
    <fill>
      <patternFill patternType="none"/>
    </fill>
    <fill>
      <patternFill patternType="gray125"/>
    </fill>
    <fill>
      <patternFill patternType="solid">
        <fgColor indexed="31"/>
        <bgColor indexed="65"/>
      </patternFill>
    </fill>
    <fill>
      <patternFill patternType="solid">
        <fgColor indexed="31"/>
        <bgColor indexed="64"/>
      </patternFill>
    </fill>
    <fill>
      <patternFill patternType="solid">
        <fgColor indexed="45"/>
        <bgColor indexed="65"/>
      </patternFill>
    </fill>
    <fill>
      <patternFill patternType="solid">
        <fgColor indexed="45"/>
        <bgColor indexed="64"/>
      </patternFill>
    </fill>
    <fill>
      <patternFill patternType="solid">
        <fgColor indexed="42"/>
        <bgColor indexed="65"/>
      </patternFill>
    </fill>
    <fill>
      <patternFill patternType="solid">
        <fgColor indexed="42"/>
        <bgColor indexed="64"/>
      </patternFill>
    </fill>
    <fill>
      <patternFill patternType="solid">
        <fgColor indexed="46"/>
        <bgColor indexed="65"/>
      </patternFill>
    </fill>
    <fill>
      <patternFill patternType="solid">
        <fgColor indexed="46"/>
        <bgColor indexed="64"/>
      </patternFill>
    </fill>
    <fill>
      <patternFill patternType="solid">
        <fgColor indexed="27"/>
        <bgColor indexed="65"/>
      </patternFill>
    </fill>
    <fill>
      <patternFill patternType="solid">
        <fgColor indexed="27"/>
        <bgColor indexed="64"/>
      </patternFill>
    </fill>
    <fill>
      <patternFill patternType="solid">
        <fgColor indexed="47"/>
        <bgColor indexed="65"/>
      </patternFill>
    </fill>
    <fill>
      <patternFill patternType="solid">
        <fgColor indexed="47"/>
        <bgColor indexed="64"/>
      </patternFill>
    </fill>
    <fill>
      <patternFill patternType="solid">
        <fgColor indexed="44"/>
        <bgColor indexed="65"/>
      </patternFill>
    </fill>
    <fill>
      <patternFill patternType="solid">
        <fgColor indexed="44"/>
        <bgColor indexed="64"/>
      </patternFill>
    </fill>
    <fill>
      <patternFill patternType="solid">
        <fgColor indexed="29"/>
        <bgColor indexed="65"/>
      </patternFill>
    </fill>
    <fill>
      <patternFill patternType="solid">
        <fgColor indexed="29"/>
        <bgColor indexed="64"/>
      </patternFill>
    </fill>
    <fill>
      <patternFill patternType="solid">
        <fgColor indexed="11"/>
        <bgColor indexed="65"/>
      </patternFill>
    </fill>
    <fill>
      <patternFill patternType="solid">
        <fgColor indexed="11"/>
        <bgColor indexed="64"/>
      </patternFill>
    </fill>
    <fill>
      <patternFill patternType="solid">
        <fgColor indexed="51"/>
        <bgColor indexed="65"/>
      </patternFill>
    </fill>
    <fill>
      <patternFill patternType="solid">
        <fgColor indexed="51"/>
        <bgColor indexed="64"/>
      </patternFill>
    </fill>
    <fill>
      <patternFill patternType="solid">
        <fgColor indexed="30"/>
        <bgColor indexed="65"/>
      </patternFill>
    </fill>
    <fill>
      <patternFill patternType="solid">
        <fgColor indexed="30"/>
        <bgColor indexed="64"/>
      </patternFill>
    </fill>
    <fill>
      <patternFill patternType="solid">
        <fgColor indexed="36"/>
        <bgColor indexed="65"/>
      </patternFill>
    </fill>
    <fill>
      <patternFill patternType="solid">
        <fgColor indexed="36"/>
        <bgColor indexed="64"/>
      </patternFill>
    </fill>
    <fill>
      <patternFill patternType="solid">
        <fgColor indexed="49"/>
        <bgColor indexed="65"/>
      </patternFill>
    </fill>
    <fill>
      <patternFill patternType="solid">
        <fgColor indexed="49"/>
        <bgColor indexed="64"/>
      </patternFill>
    </fill>
    <fill>
      <patternFill patternType="solid">
        <fgColor indexed="52"/>
        <bgColor indexed="65"/>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indexed="43"/>
        <bgColor indexed="65"/>
      </patternFill>
    </fill>
    <fill>
      <patternFill patternType="solid">
        <fgColor indexed="43"/>
        <bgColor indexed="64"/>
      </patternFill>
    </fill>
    <fill>
      <patternFill patternType="solid">
        <fgColor indexed="62"/>
        <bgColor indexed="65"/>
      </patternFill>
    </fill>
    <fill>
      <patternFill patternType="solid">
        <fgColor indexed="62"/>
        <bgColor indexed="64"/>
      </patternFill>
    </fill>
    <fill>
      <patternFill patternType="solid">
        <fgColor indexed="10"/>
        <bgColor indexed="65"/>
      </patternFill>
    </fill>
    <fill>
      <patternFill patternType="solid">
        <fgColor indexed="10"/>
        <bgColor indexed="64"/>
      </patternFill>
    </fill>
    <fill>
      <patternFill patternType="solid">
        <fgColor indexed="57"/>
        <bgColor indexed="65"/>
      </patternFill>
    </fill>
    <fill>
      <patternFill patternType="solid">
        <fgColor indexed="57"/>
        <bgColor indexed="64"/>
      </patternFill>
    </fill>
    <fill>
      <patternFill patternType="solid">
        <fgColor indexed="53"/>
        <bgColor indexed="65"/>
      </patternFill>
    </fill>
    <fill>
      <patternFill patternType="solid">
        <fgColor indexed="53"/>
        <bgColor indexed="64"/>
      </patternFill>
    </fill>
    <fill>
      <patternFill patternType="solid">
        <fgColor indexed="55"/>
        <bgColor indexed="65"/>
      </patternFill>
    </fill>
    <fill>
      <patternFill patternType="solid">
        <fgColor indexed="55"/>
        <bgColor indexed="64"/>
      </patternFill>
    </fill>
    <fill>
      <patternFill patternType="solid">
        <fgColor indexed="26"/>
        <bgColor indexed="65"/>
      </patternFill>
    </fill>
    <fill>
      <patternFill patternType="solid">
        <fgColor indexed="22"/>
        <bgColor indexed="65"/>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indexed="13"/>
        <bgColor indexed="64"/>
      </patternFill>
    </fill>
    <fill>
      <patternFill patternType="solid">
        <fgColor rgb="FFCCFFFF"/>
        <bgColor indexed="64"/>
      </patternFill>
    </fill>
    <fill>
      <patternFill patternType="solid">
        <fgColor indexed="9"/>
        <bgColor indexed="64"/>
      </patternFill>
    </fill>
    <fill>
      <patternFill patternType="solid">
        <fgColor rgb="FF94FF57"/>
        <bgColor indexed="64"/>
      </patternFill>
    </fill>
  </fills>
  <borders count="17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double">
        <color indexed="64"/>
      </top>
      <bottom style="double">
        <color indexed="64"/>
      </bottom>
      <diagonal/>
    </border>
    <border>
      <left/>
      <right style="hair">
        <color indexed="64"/>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bottom style="double">
        <color indexed="64"/>
      </bottom>
      <diagonal/>
    </border>
    <border>
      <left/>
      <right style="hair">
        <color indexed="64"/>
      </right>
      <top/>
      <bottom style="hair">
        <color indexed="64"/>
      </bottom>
      <diagonal/>
    </border>
    <border>
      <left style="hair">
        <color indexed="64"/>
      </left>
      <right style="hair">
        <color indexed="64"/>
      </right>
      <top/>
      <bottom style="double">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medium">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hair">
        <color indexed="64"/>
      </left>
      <right/>
      <top/>
      <bottom style="double">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hair">
        <color indexed="64"/>
      </top>
      <bottom/>
      <diagonal/>
    </border>
    <border>
      <left style="hair">
        <color indexed="64"/>
      </left>
      <right style="double">
        <color indexed="64"/>
      </right>
      <top/>
      <bottom style="hair">
        <color indexed="64"/>
      </bottom>
      <diagonal/>
    </border>
    <border>
      <left style="hair">
        <color indexed="64"/>
      </left>
      <right style="double">
        <color indexed="64"/>
      </right>
      <top style="thin">
        <color indexed="64"/>
      </top>
      <bottom style="thin">
        <color indexed="64"/>
      </bottom>
      <diagonal/>
    </border>
    <border>
      <left/>
      <right style="double">
        <color indexed="64"/>
      </right>
      <top style="hair">
        <color indexed="64"/>
      </top>
      <bottom style="double">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medium">
        <color indexed="64"/>
      </bottom>
      <diagonal/>
    </border>
    <border>
      <left/>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double">
        <color indexed="64"/>
      </top>
      <bottom/>
      <diagonal/>
    </border>
    <border>
      <left/>
      <right style="medium">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double">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dashDot">
        <color indexed="64"/>
      </bottom>
      <diagonal/>
    </border>
    <border>
      <left/>
      <right/>
      <top style="dashDot">
        <color indexed="64"/>
      </top>
      <bottom/>
      <diagonal/>
    </border>
    <border>
      <left style="medium">
        <color indexed="64"/>
      </left>
      <right style="thin">
        <color indexed="64"/>
      </right>
      <top style="medium">
        <color indexed="64"/>
      </top>
      <bottom/>
      <diagonal/>
    </border>
  </borders>
  <cellStyleXfs count="1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3" fillId="0" borderId="0">
      <alignment horizontal="center" wrapText="1"/>
      <protection locked="0"/>
    </xf>
    <xf numFmtId="176" fontId="4" fillId="0" borderId="0" applyFill="0" applyBorder="0" applyAlignment="0">
      <alignment vertical="center"/>
    </xf>
    <xf numFmtId="43" fontId="5" fillId="0" borderId="0" applyFont="0" applyFill="0" applyBorder="0" applyAlignment="0" applyProtection="0">
      <alignment vertical="center"/>
    </xf>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38" fontId="6" fillId="30" borderId="0" applyNumberFormat="0" applyBorder="0" applyAlignment="0" applyProtection="0">
      <alignment vertical="center"/>
    </xf>
    <xf numFmtId="0" fontId="7" fillId="0" borderId="1" applyNumberFormat="0" applyAlignment="0" applyProtection="0">
      <alignment horizontal="left" vertical="center"/>
    </xf>
    <xf numFmtId="0" fontId="7" fillId="0" borderId="2">
      <alignment horizontal="left" vertical="center"/>
    </xf>
    <xf numFmtId="10" fontId="6" fillId="31" borderId="3" applyNumberFormat="0" applyBorder="0" applyAlignment="0" applyProtection="0">
      <alignment vertical="center"/>
    </xf>
    <xf numFmtId="0" fontId="5" fillId="0" borderId="0"/>
    <xf numFmtId="0" fontId="5" fillId="0" borderId="0"/>
    <xf numFmtId="14" fontId="3" fillId="0" borderId="0">
      <alignment horizontal="center" wrapText="1"/>
      <protection locked="0"/>
    </xf>
    <xf numFmtId="10" fontId="5" fillId="0" borderId="0" applyFont="0" applyFill="0" applyBorder="0" applyAlignment="0" applyProtection="0">
      <alignment vertical="center"/>
    </xf>
    <xf numFmtId="0" fontId="8" fillId="0" borderId="0" applyNumberFormat="0" applyFont="0" applyFill="0" applyBorder="0" applyAlignment="0" applyProtection="0">
      <alignment horizontal="left"/>
    </xf>
    <xf numFmtId="0" fontId="9" fillId="0" borderId="4">
      <alignment horizontal="center"/>
    </xf>
    <xf numFmtId="0" fontId="10" fillId="0" borderId="0" applyNumberFormat="0" applyFont="0" applyFill="0" applyBorder="0" applyAlignment="0">
      <alignment vertical="center"/>
    </xf>
    <xf numFmtId="0" fontId="11" fillId="0" borderId="0"/>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6" borderId="0" applyNumberFormat="0" applyBorder="0" applyAlignment="0" applyProtection="0">
      <alignment vertical="center"/>
    </xf>
    <xf numFmtId="0" fontId="2" fillId="37" borderId="0" applyNumberFormat="0" applyBorder="0" applyAlignment="0" applyProtection="0">
      <alignment vertical="center"/>
    </xf>
    <xf numFmtId="0" fontId="2" fillId="38" borderId="0" applyNumberFormat="0" applyBorder="0" applyAlignment="0" applyProtection="0">
      <alignment vertical="center"/>
    </xf>
    <xf numFmtId="0" fontId="2" fillId="39"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13" fillId="0" borderId="0" applyNumberFormat="0" applyFill="0" applyBorder="0" applyAlignment="0" applyProtection="0">
      <alignment vertical="center"/>
    </xf>
    <xf numFmtId="0" fontId="14" fillId="42" borderId="5" applyNumberFormat="0" applyAlignment="0" applyProtection="0">
      <alignment vertical="center"/>
    </xf>
    <xf numFmtId="0" fontId="14" fillId="43" borderId="5"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6" fillId="44" borderId="6" applyNumberFormat="0" applyFont="0" applyAlignment="0" applyProtection="0">
      <alignment vertical="center"/>
    </xf>
    <xf numFmtId="0" fontId="16" fillId="31" borderId="6" applyNumberFormat="0" applyFont="0" applyAlignment="0" applyProtection="0">
      <alignment vertical="center"/>
    </xf>
    <xf numFmtId="0" fontId="17" fillId="0" borderId="7" applyNumberFormat="0" applyFill="0" applyAlignment="0" applyProtection="0">
      <alignment vertical="center"/>
    </xf>
    <xf numFmtId="0" fontId="18" fillId="12" borderId="8" applyNumberFormat="0" applyAlignment="0" applyProtection="0">
      <alignment vertical="center"/>
    </xf>
    <xf numFmtId="0" fontId="18" fillId="13" borderId="8" applyNumberFormat="0" applyAlignment="0" applyProtection="0">
      <alignment vertical="center"/>
    </xf>
    <xf numFmtId="0" fontId="19" fillId="45" borderId="9" applyNumberFormat="0" applyAlignment="0" applyProtection="0">
      <alignment vertical="center"/>
    </xf>
    <xf numFmtId="0" fontId="19" fillId="30" borderId="9" applyNumberFormat="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1" fillId="0" borderId="0"/>
    <xf numFmtId="0" fontId="22" fillId="0" borderId="0"/>
    <xf numFmtId="38" fontId="16" fillId="0" borderId="0" applyFont="0" applyFill="0" applyBorder="0" applyAlignment="0" applyProtection="0">
      <alignment vertical="center"/>
    </xf>
    <xf numFmtId="38" fontId="23" fillId="0" borderId="0" applyFont="0" applyFill="0" applyBorder="0" applyAlignment="0" applyProtection="0">
      <alignment vertical="center"/>
    </xf>
    <xf numFmtId="38" fontId="16" fillId="0" borderId="0" applyFont="0" applyFill="0" applyBorder="0" applyAlignment="0" applyProtection="0">
      <alignment vertical="center"/>
    </xf>
    <xf numFmtId="0" fontId="5" fillId="0" borderId="0"/>
    <xf numFmtId="0" fontId="1" fillId="0" borderId="0">
      <alignment vertical="center"/>
    </xf>
    <xf numFmtId="0" fontId="24" fillId="0" borderId="0">
      <alignment vertical="center"/>
    </xf>
    <xf numFmtId="0" fontId="16" fillId="0" borderId="0"/>
    <xf numFmtId="0" fontId="2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3" fillId="0" borderId="0">
      <alignment vertical="center"/>
    </xf>
    <xf numFmtId="0" fontId="16" fillId="0" borderId="0"/>
    <xf numFmtId="0" fontId="16" fillId="0" borderId="0"/>
    <xf numFmtId="0" fontId="27" fillId="0" borderId="0"/>
    <xf numFmtId="0" fontId="16" fillId="0" borderId="0"/>
    <xf numFmtId="0" fontId="16" fillId="0" borderId="0"/>
    <xf numFmtId="0" fontId="23" fillId="0" borderId="0">
      <alignment vertical="center"/>
    </xf>
    <xf numFmtId="0" fontId="16" fillId="0" borderId="0"/>
    <xf numFmtId="0" fontId="16" fillId="0" borderId="0"/>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0" borderId="13">
      <protection locked="0"/>
    </xf>
    <xf numFmtId="0"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0" fontId="32" fillId="0" borderId="13">
      <protection locked="0"/>
    </xf>
    <xf numFmtId="0" fontId="32" fillId="0" borderId="13">
      <protection locked="0"/>
    </xf>
    <xf numFmtId="0" fontId="32" fillId="0" borderId="13">
      <protection locked="0"/>
    </xf>
    <xf numFmtId="0"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179" fontId="32" fillId="0" borderId="13">
      <protection locked="0"/>
    </xf>
    <xf numFmtId="0" fontId="32" fillId="0" borderId="13">
      <protection locked="0"/>
    </xf>
    <xf numFmtId="0" fontId="33" fillId="45" borderId="8" applyNumberFormat="0" applyAlignment="0" applyProtection="0">
      <alignment vertical="center"/>
    </xf>
    <xf numFmtId="0" fontId="33" fillId="30" borderId="8" applyNumberForma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5" fillId="0" borderId="0" applyNumberFormat="0" applyFill="0" applyBorder="0" applyAlignment="0" applyProtection="0">
      <alignment vertical="center"/>
    </xf>
    <xf numFmtId="0" fontId="37" fillId="0" borderId="15" applyNumberFormat="0" applyFont="0" applyAlignment="0">
      <alignment vertical="center"/>
    </xf>
    <xf numFmtId="0" fontId="40"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1311">
    <xf numFmtId="0" fontId="0" fillId="0" borderId="0" xfId="0">
      <alignment vertical="center"/>
    </xf>
    <xf numFmtId="0" fontId="0" fillId="0" borderId="0" xfId="0" applyNumberFormat="1">
      <alignment vertical="center"/>
    </xf>
    <xf numFmtId="0" fontId="0" fillId="0" borderId="3" xfId="0" applyBorder="1" applyAlignment="1">
      <alignment horizontal="center" vertical="center"/>
    </xf>
    <xf numFmtId="0" fontId="0" fillId="0" borderId="16" xfId="0" applyFont="1" applyBorder="1" applyAlignment="1">
      <alignment horizontal="center" vertical="center"/>
    </xf>
    <xf numFmtId="14" fontId="0" fillId="0" borderId="17" xfId="0" applyNumberFormat="1" applyFont="1" applyBorder="1" applyAlignment="1">
      <alignment horizontal="center" vertical="center"/>
    </xf>
    <xf numFmtId="0" fontId="0" fillId="0" borderId="18" xfId="0" applyBorder="1">
      <alignment vertical="center"/>
    </xf>
    <xf numFmtId="14" fontId="0" fillId="0" borderId="19" xfId="0" applyNumberFormat="1"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3" xfId="0" applyBorder="1">
      <alignment vertical="center"/>
    </xf>
    <xf numFmtId="0" fontId="0" fillId="0" borderId="20" xfId="0" applyFont="1" applyBorder="1" applyAlignment="1">
      <alignment horizontal="center" vertical="center"/>
    </xf>
    <xf numFmtId="0" fontId="0" fillId="0" borderId="21" xfId="0" applyFont="1" applyBorder="1" applyAlignment="1">
      <alignment vertical="center" wrapText="1"/>
    </xf>
    <xf numFmtId="0" fontId="0" fillId="0" borderId="19" xfId="0" applyFont="1" applyBorder="1" applyAlignment="1">
      <alignment vertical="center" wrapText="1"/>
    </xf>
    <xf numFmtId="0" fontId="0" fillId="0" borderId="22" xfId="0" applyFont="1" applyBorder="1" applyAlignment="1">
      <alignment vertical="center" wrapText="1"/>
    </xf>
    <xf numFmtId="0" fontId="0" fillId="0" borderId="23" xfId="0" applyFont="1" applyBorder="1" applyAlignment="1">
      <alignment vertical="center" wrapText="1"/>
    </xf>
    <xf numFmtId="0" fontId="0" fillId="0" borderId="3" xfId="0" applyFont="1" applyFill="1" applyBorder="1" applyAlignment="1">
      <alignment vertical="center" wrapText="1"/>
    </xf>
    <xf numFmtId="0" fontId="39" fillId="0" borderId="0" xfId="0" applyFont="1" applyAlignment="1">
      <alignment vertical="center" shrinkToFit="1"/>
    </xf>
    <xf numFmtId="0" fontId="39" fillId="0" borderId="0" xfId="0" applyFont="1" applyAlignment="1">
      <alignment vertical="center"/>
    </xf>
    <xf numFmtId="0" fontId="22" fillId="0" borderId="0" xfId="0" applyFont="1" applyAlignment="1">
      <alignment vertical="center" shrinkToFit="1"/>
    </xf>
    <xf numFmtId="0" fontId="39" fillId="0" borderId="16" xfId="0" applyFont="1" applyBorder="1" applyAlignment="1">
      <alignment horizontal="center" vertical="center" shrinkToFit="1"/>
    </xf>
    <xf numFmtId="0" fontId="39" fillId="0" borderId="24" xfId="0" applyFont="1" applyBorder="1" applyAlignment="1">
      <alignment horizontal="center" vertical="center" shrinkToFit="1"/>
    </xf>
    <xf numFmtId="0" fontId="39" fillId="0" borderId="25" xfId="0" applyFont="1" applyBorder="1" applyAlignment="1">
      <alignment horizontal="distributed" vertical="center" indent="1" shrinkToFit="1"/>
    </xf>
    <xf numFmtId="0" fontId="39" fillId="0" borderId="26" xfId="0" applyFont="1" applyBorder="1" applyAlignment="1">
      <alignment horizontal="distributed" vertical="center" indent="1" shrinkToFit="1"/>
    </xf>
    <xf numFmtId="0" fontId="39" fillId="0" borderId="27" xfId="0" applyFont="1" applyBorder="1" applyAlignment="1">
      <alignment horizontal="distributed" vertical="center" indent="1" shrinkToFit="1"/>
    </xf>
    <xf numFmtId="0" fontId="39" fillId="0" borderId="28" xfId="0" applyFont="1" applyBorder="1" applyAlignment="1">
      <alignment horizontal="distributed" vertical="center" indent="1" shrinkToFit="1"/>
    </xf>
    <xf numFmtId="0" fontId="39" fillId="0" borderId="29" xfId="0" applyFont="1" applyBorder="1" applyAlignment="1">
      <alignment horizontal="center" vertical="center" shrinkToFit="1"/>
    </xf>
    <xf numFmtId="0" fontId="39" fillId="0" borderId="30" xfId="0" applyFont="1" applyBorder="1" applyAlignment="1">
      <alignment horizontal="center" vertical="center" shrinkToFit="1"/>
    </xf>
    <xf numFmtId="0" fontId="39" fillId="0" borderId="31" xfId="0" applyFont="1" applyBorder="1" applyAlignment="1">
      <alignment horizontal="distributed" vertical="center" indent="1" shrinkToFit="1"/>
    </xf>
    <xf numFmtId="0" fontId="39" fillId="0" borderId="25" xfId="0" applyFont="1" applyBorder="1" applyAlignment="1">
      <alignment horizontal="center" vertical="center" shrinkToFit="1"/>
    </xf>
    <xf numFmtId="0" fontId="39" fillId="0" borderId="32" xfId="0" applyFont="1" applyBorder="1" applyAlignment="1">
      <alignment horizontal="center" vertical="center" shrinkToFit="1"/>
    </xf>
    <xf numFmtId="0" fontId="39" fillId="0" borderId="33" xfId="0" applyFont="1" applyBorder="1" applyAlignment="1">
      <alignment horizontal="center" vertical="center" shrinkToFit="1"/>
    </xf>
    <xf numFmtId="0" fontId="39" fillId="0" borderId="32" xfId="0" applyFont="1" applyBorder="1" applyAlignment="1">
      <alignment horizontal="center" vertical="center" textRotation="255" shrinkToFit="1"/>
    </xf>
    <xf numFmtId="0" fontId="39" fillId="0" borderId="34" xfId="0" applyFont="1" applyBorder="1" applyAlignment="1">
      <alignment horizontal="center" vertical="center" textRotation="255" shrinkToFit="1"/>
    </xf>
    <xf numFmtId="0" fontId="39" fillId="0" borderId="35" xfId="0" applyFont="1" applyBorder="1" applyAlignment="1">
      <alignment horizontal="center" vertical="center" textRotation="255" shrinkToFit="1"/>
    </xf>
    <xf numFmtId="0" fontId="39" fillId="0" borderId="36" xfId="0" applyFont="1" applyBorder="1" applyAlignment="1">
      <alignment horizontal="distributed" vertical="center" indent="1" shrinkToFit="1"/>
    </xf>
    <xf numFmtId="0" fontId="39" fillId="0" borderId="37" xfId="0" applyFont="1" applyBorder="1" applyAlignment="1">
      <alignment horizontal="distributed" vertical="center" indent="1" shrinkToFit="1"/>
    </xf>
    <xf numFmtId="0" fontId="39" fillId="46" borderId="26" xfId="0" applyFont="1" applyFill="1" applyBorder="1" applyAlignment="1">
      <alignment horizontal="distributed" vertical="center" indent="1" shrinkToFit="1"/>
    </xf>
    <xf numFmtId="0" fontId="39" fillId="46" borderId="28" xfId="0" applyFont="1" applyFill="1" applyBorder="1" applyAlignment="1">
      <alignment horizontal="distributed" vertical="center" indent="1" shrinkToFit="1"/>
    </xf>
    <xf numFmtId="0" fontId="39" fillId="0" borderId="26" xfId="0" applyFont="1" applyBorder="1" applyAlignment="1">
      <alignment horizontal="center" vertical="center" shrinkToFit="1"/>
    </xf>
    <xf numFmtId="0" fontId="39" fillId="0" borderId="27" xfId="0" applyFont="1" applyBorder="1" applyAlignment="1">
      <alignment horizontal="center" vertical="center" shrinkToFit="1"/>
    </xf>
    <xf numFmtId="0" fontId="39" fillId="46" borderId="26" xfId="0" applyFont="1" applyFill="1" applyBorder="1" applyAlignment="1">
      <alignment horizontal="right" vertical="center" shrinkToFit="1"/>
    </xf>
    <xf numFmtId="0" fontId="39" fillId="46" borderId="28" xfId="0" applyFont="1" applyFill="1" applyBorder="1" applyAlignment="1">
      <alignment horizontal="right" vertical="center" shrinkToFit="1"/>
    </xf>
    <xf numFmtId="0" fontId="39" fillId="11" borderId="26" xfId="0" applyFont="1" applyFill="1" applyBorder="1" applyAlignment="1">
      <alignment horizontal="right" vertical="center" wrapText="1"/>
    </xf>
    <xf numFmtId="0" fontId="39" fillId="11" borderId="38" xfId="0" applyFont="1" applyFill="1" applyBorder="1" applyAlignment="1">
      <alignment horizontal="right" vertical="center" wrapText="1"/>
    </xf>
    <xf numFmtId="0" fontId="39" fillId="0" borderId="30" xfId="0" applyFont="1" applyBorder="1" applyAlignment="1">
      <alignment horizontal="distributed" vertical="center" indent="1" shrinkToFit="1"/>
    </xf>
    <xf numFmtId="0" fontId="39" fillId="0" borderId="35" xfId="0" applyFont="1" applyBorder="1" applyAlignment="1">
      <alignment horizontal="distributed" vertical="center" indent="1" shrinkToFit="1"/>
    </xf>
    <xf numFmtId="0" fontId="39" fillId="0" borderId="39" xfId="0" applyFont="1" applyBorder="1" applyAlignment="1">
      <alignment horizontal="distributed" vertical="center" indent="1" shrinkToFit="1"/>
    </xf>
    <xf numFmtId="0" fontId="39" fillId="0" borderId="40" xfId="0" applyFont="1" applyBorder="1" applyAlignment="1">
      <alignment horizontal="distributed" vertical="center" indent="1" shrinkToFit="1"/>
    </xf>
    <xf numFmtId="0" fontId="39" fillId="0" borderId="29" xfId="0" applyFont="1" applyBorder="1" applyAlignment="1">
      <alignment vertical="center" shrinkToFit="1"/>
    </xf>
    <xf numFmtId="0" fontId="39" fillId="0" borderId="41"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43" xfId="0" applyFont="1" applyBorder="1" applyAlignment="1">
      <alignment horizontal="center" vertical="center" shrinkToFi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6" xfId="0" applyFont="1" applyBorder="1" applyAlignment="1">
      <alignment horizontal="distributed" vertical="center" wrapText="1" indent="1" shrinkToFit="1"/>
    </xf>
    <xf numFmtId="0" fontId="39" fillId="0" borderId="38" xfId="0" applyFont="1" applyBorder="1" applyAlignment="1">
      <alignment horizontal="distributed" vertical="center" wrapText="1" indent="1" shrinkToFit="1"/>
    </xf>
    <xf numFmtId="0" fontId="39" fillId="0" borderId="44" xfId="0" applyFont="1" applyBorder="1" applyAlignment="1">
      <alignment horizontal="distributed" vertical="center" indent="1" shrinkToFit="1"/>
    </xf>
    <xf numFmtId="0" fontId="39" fillId="0" borderId="45" xfId="0" applyFont="1" applyBorder="1" applyAlignment="1">
      <alignment horizontal="center" vertical="center" shrinkToFit="1"/>
    </xf>
    <xf numFmtId="0" fontId="39" fillId="0" borderId="3" xfId="0" applyFont="1" applyBorder="1" applyAlignment="1">
      <alignment horizontal="distributed" vertical="center" indent="1" shrinkToFit="1"/>
    </xf>
    <xf numFmtId="0" fontId="39" fillId="0" borderId="46" xfId="0" applyFont="1" applyBorder="1" applyAlignment="1">
      <alignment horizontal="distributed" vertical="center" indent="1" shrinkToFit="1"/>
    </xf>
    <xf numFmtId="0" fontId="39" fillId="0" borderId="47" xfId="0" applyFont="1" applyBorder="1" applyAlignment="1">
      <alignment horizontal="distributed" vertical="center" indent="1" shrinkToFit="1"/>
    </xf>
    <xf numFmtId="0" fontId="39" fillId="0" borderId="0" xfId="0" applyFont="1" applyBorder="1" applyAlignment="1">
      <alignment horizontal="distributed" vertical="center" indent="1" shrinkToFit="1"/>
    </xf>
    <xf numFmtId="0" fontId="39" fillId="0" borderId="48"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49" xfId="0" applyFont="1" applyBorder="1" applyAlignment="1">
      <alignment horizontal="distributed" vertical="center" indent="1" shrinkToFit="1"/>
    </xf>
    <xf numFmtId="0" fontId="39" fillId="0" borderId="3" xfId="0" applyFont="1" applyBorder="1" applyAlignment="1">
      <alignment horizontal="center" vertical="center" shrinkToFit="1"/>
    </xf>
    <xf numFmtId="0" fontId="39" fillId="0" borderId="50" xfId="0" applyFont="1" applyBorder="1" applyAlignment="1">
      <alignment horizontal="center" vertical="center" shrinkToFit="1"/>
    </xf>
    <xf numFmtId="0" fontId="39" fillId="0" borderId="16" xfId="0" applyFont="1" applyBorder="1" applyAlignment="1">
      <alignment horizontal="center" vertical="center" textRotation="255" shrinkToFit="1"/>
    </xf>
    <xf numFmtId="0" fontId="39" fillId="0" borderId="19" xfId="0" applyFont="1" applyBorder="1" applyAlignment="1">
      <alignment horizontal="center" vertical="center" textRotation="255" shrinkToFit="1"/>
    </xf>
    <xf numFmtId="0" fontId="39" fillId="0" borderId="17" xfId="0" applyFont="1" applyBorder="1" applyAlignment="1">
      <alignment horizontal="center" vertical="center" textRotation="255" shrinkToFit="1"/>
    </xf>
    <xf numFmtId="0" fontId="39" fillId="46" borderId="46" xfId="0" applyFont="1" applyFill="1" applyBorder="1" applyAlignment="1">
      <alignment horizontal="distributed" vertical="center" indent="1" shrinkToFit="1"/>
    </xf>
    <xf numFmtId="0" fontId="39" fillId="46" borderId="0" xfId="0" applyFont="1" applyFill="1" applyBorder="1" applyAlignment="1">
      <alignment horizontal="distributed" vertical="center" indent="1" shrinkToFit="1"/>
    </xf>
    <xf numFmtId="0" fontId="39" fillId="0" borderId="46" xfId="0" applyFont="1" applyBorder="1" applyAlignment="1">
      <alignment horizontal="center" vertical="center" shrinkToFit="1"/>
    </xf>
    <xf numFmtId="0" fontId="39" fillId="0" borderId="47" xfId="0" applyFont="1" applyBorder="1" applyAlignment="1">
      <alignment horizontal="center" vertical="center" shrinkToFit="1"/>
    </xf>
    <xf numFmtId="0" fontId="39" fillId="46" borderId="46" xfId="0" applyFont="1" applyFill="1" applyBorder="1" applyAlignment="1">
      <alignment horizontal="right" vertical="center" shrinkToFit="1"/>
    </xf>
    <xf numFmtId="0" fontId="39" fillId="46" borderId="0" xfId="0" applyFont="1" applyFill="1" applyBorder="1" applyAlignment="1">
      <alignment horizontal="right" vertical="center" shrinkToFit="1"/>
    </xf>
    <xf numFmtId="0" fontId="39" fillId="11" borderId="46" xfId="0" applyFont="1" applyFill="1" applyBorder="1" applyAlignment="1">
      <alignment horizontal="right" vertical="center" wrapText="1"/>
    </xf>
    <xf numFmtId="0" fontId="39" fillId="11" borderId="51" xfId="0" applyFont="1" applyFill="1" applyBorder="1" applyAlignment="1">
      <alignment horizontal="right" vertical="center" wrapText="1"/>
    </xf>
    <xf numFmtId="0" fontId="39" fillId="0" borderId="2" xfId="0" applyFont="1" applyBorder="1" applyAlignment="1">
      <alignment horizontal="distributed" vertical="center" indent="1" shrinkToFit="1"/>
    </xf>
    <xf numFmtId="0" fontId="39" fillId="0" borderId="17" xfId="0" applyFont="1" applyBorder="1" applyAlignment="1">
      <alignment horizontal="distributed" vertical="center" indent="1" shrinkToFit="1"/>
    </xf>
    <xf numFmtId="0" fontId="39" fillId="0" borderId="52" xfId="0" applyFont="1" applyBorder="1" applyAlignment="1">
      <alignment horizontal="distributed" vertical="center" indent="1" shrinkToFit="1"/>
    </xf>
    <xf numFmtId="0" fontId="39" fillId="0" borderId="53" xfId="0" applyFont="1" applyBorder="1" applyAlignment="1">
      <alignment horizontal="distributed" vertical="center" indent="1" shrinkToFit="1"/>
    </xf>
    <xf numFmtId="0" fontId="39" fillId="0" borderId="48" xfId="0" applyFont="1" applyBorder="1" applyAlignment="1">
      <alignment vertical="center" shrinkToFit="1"/>
    </xf>
    <xf numFmtId="0" fontId="39" fillId="0" borderId="54" xfId="0" applyFont="1" applyBorder="1" applyAlignment="1">
      <alignment horizontal="center" vertical="center" shrinkToFit="1"/>
    </xf>
    <xf numFmtId="0" fontId="39" fillId="0" borderId="55" xfId="0" applyFont="1" applyBorder="1" applyAlignment="1">
      <alignment horizontal="center" vertical="center" shrinkToFit="1"/>
    </xf>
    <xf numFmtId="0" fontId="39" fillId="0" borderId="56" xfId="0" applyFont="1" applyBorder="1" applyAlignment="1">
      <alignment horizontal="center" vertical="center" shrinkToFit="1"/>
    </xf>
    <xf numFmtId="0" fontId="39" fillId="0" borderId="46"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46" xfId="0" applyFont="1" applyBorder="1" applyAlignment="1">
      <alignment horizontal="distributed" vertical="center" wrapText="1" indent="1" shrinkToFit="1"/>
    </xf>
    <xf numFmtId="0" fontId="39" fillId="0" borderId="51" xfId="0" applyFont="1" applyBorder="1" applyAlignment="1">
      <alignment horizontal="distributed" vertical="center" wrapText="1" indent="1" shrinkToFit="1"/>
    </xf>
    <xf numFmtId="0" fontId="39" fillId="0" borderId="57"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39" fillId="0" borderId="22" xfId="0" applyFont="1" applyBorder="1" applyAlignment="1">
      <alignment horizontal="center" vertical="center" shrinkToFit="1"/>
    </xf>
    <xf numFmtId="0" fontId="39" fillId="0" borderId="23" xfId="0" applyFont="1" applyBorder="1" applyAlignment="1">
      <alignment horizontal="center" vertical="center" shrinkToFit="1"/>
    </xf>
    <xf numFmtId="0" fontId="39" fillId="0" borderId="46" xfId="0" applyFont="1" applyBorder="1" applyAlignment="1">
      <alignment horizontal="left" vertical="center" shrinkToFit="1"/>
    </xf>
    <xf numFmtId="0" fontId="39" fillId="0" borderId="0" xfId="0" applyFont="1" applyBorder="1" applyAlignment="1">
      <alignment horizontal="left" vertical="center" shrinkToFit="1"/>
    </xf>
    <xf numFmtId="0" fontId="41" fillId="0" borderId="46" xfId="143" applyFont="1" applyBorder="1" applyAlignment="1" applyProtection="1">
      <alignment horizontal="left" vertical="center" wrapText="1"/>
    </xf>
    <xf numFmtId="0" fontId="41" fillId="0" borderId="51" xfId="143" applyFont="1" applyBorder="1" applyAlignment="1" applyProtection="1">
      <alignment horizontal="left" vertical="center" wrapText="1"/>
    </xf>
    <xf numFmtId="0" fontId="39" fillId="11" borderId="48" xfId="0" applyFont="1" applyFill="1" applyBorder="1" applyAlignment="1">
      <alignment horizontal="right" vertical="center" shrinkToFit="1"/>
    </xf>
    <xf numFmtId="49" fontId="39" fillId="47" borderId="16" xfId="0" applyNumberFormat="1" applyFont="1" applyFill="1" applyBorder="1" applyAlignment="1">
      <alignment horizontal="center" vertical="center" shrinkToFit="1"/>
    </xf>
    <xf numFmtId="0" fontId="39" fillId="0" borderId="20" xfId="0" applyFont="1" applyBorder="1" applyAlignment="1">
      <alignment horizontal="center" vertical="center" shrinkToFit="1"/>
    </xf>
    <xf numFmtId="0" fontId="39" fillId="0" borderId="58" xfId="0" applyFont="1" applyBorder="1" applyAlignment="1">
      <alignment horizontal="center" vertical="center" shrinkToFit="1"/>
    </xf>
    <xf numFmtId="0" fontId="39" fillId="0" borderId="20" xfId="0" applyFont="1" applyBorder="1" applyAlignment="1">
      <alignment horizontal="left" vertical="center" shrinkToFit="1"/>
    </xf>
    <xf numFmtId="0" fontId="39" fillId="0" borderId="18" xfId="0" applyFont="1" applyBorder="1" applyAlignment="1">
      <alignment horizontal="left" vertical="center" shrinkToFit="1"/>
    </xf>
    <xf numFmtId="0" fontId="39" fillId="0" borderId="59" xfId="0" applyFont="1" applyBorder="1" applyAlignment="1">
      <alignment horizontal="center" vertical="center" shrinkToFit="1"/>
    </xf>
    <xf numFmtId="0" fontId="39" fillId="0" borderId="60" xfId="0" applyFont="1" applyBorder="1" applyAlignment="1">
      <alignment horizontal="center" vertical="center" shrinkToFit="1"/>
    </xf>
    <xf numFmtId="0" fontId="39" fillId="47" borderId="16" xfId="0" applyFont="1" applyFill="1" applyBorder="1" applyAlignment="1">
      <alignment horizontal="center" vertical="center" shrinkToFit="1"/>
    </xf>
    <xf numFmtId="0" fontId="39" fillId="0" borderId="36" xfId="0" applyFont="1" applyBorder="1" applyAlignment="1">
      <alignment horizontal="center" vertical="center" shrinkToFit="1"/>
    </xf>
    <xf numFmtId="0" fontId="39" fillId="0" borderId="37" xfId="0" applyFont="1" applyBorder="1" applyAlignment="1">
      <alignment horizontal="center" vertical="center" shrinkToFit="1"/>
    </xf>
    <xf numFmtId="0" fontId="39" fillId="0" borderId="61" xfId="0" applyFont="1" applyBorder="1" applyAlignment="1">
      <alignment horizontal="center" vertical="center" shrinkToFit="1"/>
    </xf>
    <xf numFmtId="0" fontId="39" fillId="0" borderId="62" xfId="0" applyFont="1" applyBorder="1" applyAlignment="1">
      <alignment horizontal="center" vertical="center" shrinkToFit="1"/>
    </xf>
    <xf numFmtId="0" fontId="39" fillId="0" borderId="63" xfId="0" applyFont="1" applyBorder="1" applyAlignment="1">
      <alignment horizontal="center" vertical="center" shrinkToFit="1"/>
    </xf>
    <xf numFmtId="0" fontId="39" fillId="0" borderId="20" xfId="0" applyFont="1" applyBorder="1" applyAlignment="1">
      <alignment horizontal="distributed" vertical="center" indent="1" shrinkToFit="1"/>
    </xf>
    <xf numFmtId="0" fontId="39" fillId="0" borderId="58"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64" xfId="0" applyFont="1" applyBorder="1" applyAlignment="1">
      <alignment horizontal="center" vertical="center" shrinkToFit="1"/>
    </xf>
    <xf numFmtId="0" fontId="39" fillId="46" borderId="20" xfId="0" applyFont="1" applyFill="1" applyBorder="1" applyAlignment="1">
      <alignment horizontal="distributed" vertical="center" indent="1" shrinkToFit="1"/>
    </xf>
    <xf numFmtId="0" fontId="39" fillId="46" borderId="18" xfId="0" applyFont="1" applyFill="1" applyBorder="1" applyAlignment="1">
      <alignment horizontal="distributed" vertical="center" indent="1" shrinkToFit="1"/>
    </xf>
    <xf numFmtId="0" fontId="39" fillId="0" borderId="0" xfId="0" applyFont="1" applyBorder="1" applyAlignment="1">
      <alignment horizontal="center" vertical="center" shrinkToFit="1"/>
    </xf>
    <xf numFmtId="0" fontId="41" fillId="0" borderId="20" xfId="143" applyFont="1" applyBorder="1" applyAlignment="1" applyProtection="1">
      <alignment horizontal="left" vertical="center" wrapText="1"/>
    </xf>
    <xf numFmtId="0" fontId="41" fillId="0" borderId="65" xfId="143" applyFont="1" applyBorder="1" applyAlignment="1" applyProtection="1">
      <alignment horizontal="left" vertical="center" wrapText="1"/>
    </xf>
    <xf numFmtId="0" fontId="39" fillId="0" borderId="64" xfId="0" applyFont="1" applyBorder="1" applyAlignment="1">
      <alignment horizontal="distributed" vertical="center" indent="1" shrinkToFit="1"/>
    </xf>
    <xf numFmtId="0" fontId="39" fillId="0" borderId="66" xfId="0" applyFont="1" applyBorder="1" applyAlignment="1">
      <alignment horizontal="center" vertical="center" shrinkToFit="1"/>
    </xf>
    <xf numFmtId="0" fontId="39" fillId="0" borderId="67" xfId="0" applyFont="1" applyBorder="1" applyAlignment="1">
      <alignment horizontal="center" vertical="center" shrinkToFit="1"/>
    </xf>
    <xf numFmtId="0" fontId="39" fillId="0" borderId="68" xfId="0" applyFont="1" applyBorder="1" applyAlignment="1">
      <alignment horizontal="distributed" vertical="center" indent="1" shrinkToFit="1"/>
    </xf>
    <xf numFmtId="0" fontId="39" fillId="0" borderId="69" xfId="0" applyFont="1" applyBorder="1" applyAlignment="1">
      <alignment horizontal="distributed" vertical="center" indent="1" shrinkToFit="1"/>
    </xf>
    <xf numFmtId="0" fontId="39" fillId="0" borderId="70" xfId="0" applyFont="1" applyBorder="1" applyAlignment="1">
      <alignment horizontal="center" vertical="center" shrinkToFit="1"/>
    </xf>
    <xf numFmtId="0" fontId="39" fillId="0" borderId="71" xfId="0" applyFont="1" applyBorder="1" applyAlignment="1">
      <alignment horizontal="center" vertical="center" shrinkToFit="1"/>
    </xf>
    <xf numFmtId="0" fontId="39" fillId="0" borderId="72" xfId="0" applyFont="1" applyBorder="1" applyAlignment="1">
      <alignment horizontal="center" vertical="center" shrinkToFit="1"/>
    </xf>
    <xf numFmtId="0" fontId="39" fillId="0" borderId="20"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20" xfId="0" applyFont="1" applyBorder="1" applyAlignment="1">
      <alignment horizontal="distributed" vertical="center" wrapText="1" indent="1" shrinkToFit="1"/>
    </xf>
    <xf numFmtId="0" fontId="39" fillId="0" borderId="65" xfId="0" applyFont="1" applyBorder="1" applyAlignment="1">
      <alignment horizontal="distributed" vertical="center" wrapText="1" indent="1" shrinkToFit="1"/>
    </xf>
    <xf numFmtId="0" fontId="39" fillId="0" borderId="73" xfId="0" applyFont="1" applyBorder="1" applyAlignment="1">
      <alignment horizontal="distributed" vertical="center" indent="1" shrinkToFit="1"/>
    </xf>
    <xf numFmtId="0" fontId="42" fillId="0" borderId="0" xfId="0" applyFont="1" applyBorder="1" applyAlignment="1">
      <alignment horizontal="distributed" vertical="center" indent="3" shrinkToFit="1"/>
    </xf>
    <xf numFmtId="49" fontId="40" fillId="48" borderId="74" xfId="143" applyNumberFormat="1" applyFill="1" applyBorder="1" applyAlignment="1" applyProtection="1">
      <alignment horizontal="left" vertical="center" shrinkToFit="1"/>
    </xf>
    <xf numFmtId="49" fontId="40" fillId="48" borderId="3" xfId="143" applyNumberFormat="1" applyFont="1" applyFill="1" applyBorder="1" applyAlignment="1" applyProtection="1">
      <alignment horizontal="left" vertical="center" shrinkToFit="1"/>
    </xf>
    <xf numFmtId="180" fontId="43" fillId="47" borderId="74" xfId="143" applyNumberFormat="1" applyFont="1" applyFill="1" applyBorder="1" applyAlignment="1" applyProtection="1">
      <alignment horizontal="center" vertical="center" shrinkToFit="1"/>
    </xf>
    <xf numFmtId="181" fontId="39" fillId="49" borderId="3" xfId="0" applyNumberFormat="1" applyFont="1" applyFill="1" applyBorder="1" applyAlignment="1">
      <alignment horizontal="left" vertical="center" indent="1" shrinkToFit="1"/>
    </xf>
    <xf numFmtId="181" fontId="39" fillId="47" borderId="74" xfId="0" applyNumberFormat="1" applyFont="1" applyFill="1" applyBorder="1" applyAlignment="1">
      <alignment horizontal="center" vertical="center" shrinkToFit="1"/>
    </xf>
    <xf numFmtId="49" fontId="39" fillId="47" borderId="36" xfId="0" applyNumberFormat="1" applyFont="1" applyFill="1" applyBorder="1" applyAlignment="1">
      <alignment horizontal="left" vertical="center" wrapText="1"/>
    </xf>
    <xf numFmtId="0" fontId="39" fillId="47" borderId="61" xfId="0" applyFont="1" applyFill="1" applyBorder="1" applyAlignment="1">
      <alignment horizontal="left" vertical="center" wrapText="1"/>
    </xf>
    <xf numFmtId="0" fontId="39" fillId="0" borderId="37" xfId="0" applyFont="1" applyBorder="1" applyAlignment="1">
      <alignment horizontal="left" vertical="center"/>
    </xf>
    <xf numFmtId="0" fontId="39" fillId="0" borderId="74" xfId="0" applyFont="1" applyBorder="1" applyAlignment="1">
      <alignment horizontal="center" vertical="center" wrapText="1" shrinkToFit="1"/>
    </xf>
    <xf numFmtId="0" fontId="39" fillId="0" borderId="74" xfId="0" applyFont="1" applyBorder="1" applyAlignment="1">
      <alignment horizontal="center" vertical="center" shrinkToFit="1"/>
    </xf>
    <xf numFmtId="0" fontId="39" fillId="0" borderId="74" xfId="0" applyFont="1" applyBorder="1" applyAlignment="1">
      <alignment horizontal="right" vertical="center" shrinkToFit="1"/>
    </xf>
    <xf numFmtId="0" fontId="39" fillId="30" borderId="75" xfId="0" applyFont="1" applyFill="1" applyBorder="1" applyAlignment="1">
      <alignment horizontal="center" vertical="center" shrinkToFit="1"/>
    </xf>
    <xf numFmtId="182" fontId="39" fillId="0" borderId="74" xfId="0" applyNumberFormat="1" applyFont="1" applyBorder="1" applyAlignment="1">
      <alignment horizontal="center" vertical="center" shrinkToFit="1"/>
    </xf>
    <xf numFmtId="181" fontId="39" fillId="48" borderId="37" xfId="0" applyNumberFormat="1" applyFont="1" applyFill="1" applyBorder="1" applyAlignment="1">
      <alignment horizontal="center" vertical="center" shrinkToFit="1"/>
    </xf>
    <xf numFmtId="0" fontId="39" fillId="11" borderId="3" xfId="0" applyFont="1" applyFill="1" applyBorder="1" applyAlignment="1">
      <alignment horizontal="left" vertical="center" indent="1" shrinkToFit="1"/>
    </xf>
    <xf numFmtId="181" fontId="39" fillId="11" borderId="3" xfId="0" applyNumberFormat="1" applyFont="1" applyFill="1" applyBorder="1" applyAlignment="1">
      <alignment horizontal="left" vertical="center" indent="1" shrinkToFit="1"/>
    </xf>
    <xf numFmtId="181" fontId="39" fillId="11" borderId="49" xfId="0" applyNumberFormat="1" applyFont="1" applyFill="1" applyBorder="1" applyAlignment="1">
      <alignment horizontal="left" vertical="center" indent="1" shrinkToFit="1"/>
    </xf>
    <xf numFmtId="0" fontId="39" fillId="0" borderId="74" xfId="0" applyFont="1" applyBorder="1" applyAlignment="1">
      <alignment horizontal="distributed" vertical="center" indent="2" shrinkToFit="1"/>
    </xf>
    <xf numFmtId="0" fontId="39" fillId="0" borderId="76" xfId="0" applyFont="1" applyBorder="1" applyAlignment="1">
      <alignment horizontal="center" vertical="center" shrinkToFit="1"/>
    </xf>
    <xf numFmtId="0" fontId="39" fillId="0" borderId="18" xfId="0" applyFont="1" applyBorder="1" applyAlignment="1">
      <alignment horizontal="center" vertical="center" shrinkToFit="1"/>
    </xf>
    <xf numFmtId="0" fontId="39" fillId="0" borderId="77" xfId="0" applyFont="1" applyBorder="1" applyAlignment="1">
      <alignment horizontal="center" vertical="center" shrinkToFit="1"/>
    </xf>
    <xf numFmtId="0" fontId="39" fillId="0" borderId="74" xfId="0" applyFont="1" applyBorder="1" applyAlignment="1">
      <alignment vertical="center" shrinkToFit="1"/>
    </xf>
    <xf numFmtId="181" fontId="39" fillId="11" borderId="17" xfId="0" applyNumberFormat="1" applyFont="1" applyFill="1" applyBorder="1" applyAlignment="1">
      <alignment horizontal="left" vertical="center" indent="1" shrinkToFit="1"/>
    </xf>
    <xf numFmtId="180" fontId="39" fillId="11" borderId="74" xfId="0" applyNumberFormat="1" applyFont="1" applyFill="1" applyBorder="1" applyAlignment="1">
      <alignment horizontal="center" vertical="center" shrinkToFit="1"/>
    </xf>
    <xf numFmtId="181" fontId="39" fillId="11" borderId="59" xfId="0" applyNumberFormat="1" applyFont="1" applyFill="1" applyBorder="1" applyAlignment="1">
      <alignment horizontal="center" vertical="center" shrinkToFit="1"/>
    </xf>
    <xf numFmtId="0" fontId="39" fillId="11" borderId="60" xfId="0" applyFont="1" applyFill="1" applyBorder="1" applyAlignment="1">
      <alignment horizontal="center" vertical="center" shrinkToFit="1"/>
    </xf>
    <xf numFmtId="0" fontId="39" fillId="0" borderId="75" xfId="0" applyFont="1" applyBorder="1" applyAlignment="1">
      <alignment vertical="center" shrinkToFit="1"/>
    </xf>
    <xf numFmtId="0" fontId="39" fillId="0" borderId="78" xfId="0" applyNumberFormat="1" applyFont="1" applyBorder="1" applyAlignment="1">
      <alignment horizontal="center" vertical="center" shrinkToFit="1"/>
    </xf>
    <xf numFmtId="181" fontId="39" fillId="11" borderId="59" xfId="0" applyNumberFormat="1" applyFont="1" applyFill="1" applyBorder="1" applyAlignment="1">
      <alignment horizontal="left" vertical="center" indent="1" shrinkToFit="1"/>
    </xf>
    <xf numFmtId="181" fontId="39" fillId="11" borderId="76" xfId="0" applyNumberFormat="1" applyFont="1" applyFill="1" applyBorder="1" applyAlignment="1">
      <alignment horizontal="center" vertical="center" shrinkToFit="1"/>
    </xf>
    <xf numFmtId="180" fontId="39" fillId="11" borderId="79" xfId="0" applyNumberFormat="1" applyFont="1" applyFill="1" applyBorder="1" applyAlignment="1">
      <alignment horizontal="right" vertical="center" indent="1" shrinkToFit="1"/>
    </xf>
    <xf numFmtId="183" fontId="39" fillId="30" borderId="80" xfId="144" applyNumberFormat="1" applyFont="1" applyFill="1" applyBorder="1" applyAlignment="1">
      <alignment horizontal="right" vertical="center" indent="1" shrinkToFit="1"/>
    </xf>
    <xf numFmtId="184" fontId="39" fillId="11" borderId="74" xfId="0" applyNumberFormat="1" applyFont="1" applyFill="1" applyBorder="1" applyAlignment="1">
      <alignment horizontal="left" vertical="center" indent="1" shrinkToFit="1"/>
    </xf>
    <xf numFmtId="0" fontId="39" fillId="0" borderId="81" xfId="0" applyFont="1" applyBorder="1" applyAlignment="1">
      <alignment horizontal="center" vertical="center" shrinkToFit="1"/>
    </xf>
    <xf numFmtId="0" fontId="39" fillId="11" borderId="82" xfId="0" applyFont="1" applyFill="1" applyBorder="1" applyAlignment="1">
      <alignment horizontal="center" vertical="center" shrinkToFit="1"/>
    </xf>
    <xf numFmtId="0" fontId="39" fillId="0" borderId="83" xfId="0" applyFont="1" applyBorder="1" applyAlignment="1">
      <alignment horizontal="center" vertical="center" shrinkToFit="1"/>
    </xf>
    <xf numFmtId="185" fontId="39" fillId="30" borderId="2" xfId="144" applyNumberFormat="1" applyFont="1" applyFill="1" applyBorder="1" applyAlignment="1">
      <alignment horizontal="right" vertical="center" indent="1" shrinkToFit="1"/>
    </xf>
    <xf numFmtId="180" fontId="39" fillId="11" borderId="37" xfId="0" applyNumberFormat="1" applyFont="1" applyFill="1" applyBorder="1" applyAlignment="1">
      <alignment horizontal="right" vertical="center" shrinkToFit="1"/>
    </xf>
    <xf numFmtId="180" fontId="39" fillId="11" borderId="3" xfId="0" applyNumberFormat="1" applyFont="1" applyFill="1" applyBorder="1" applyAlignment="1">
      <alignment horizontal="right" vertical="center" shrinkToFit="1"/>
    </xf>
    <xf numFmtId="180" fontId="39" fillId="11" borderId="74" xfId="0" applyNumberFormat="1" applyFont="1" applyFill="1" applyBorder="1" applyAlignment="1">
      <alignment horizontal="right" vertical="center" shrinkToFit="1"/>
    </xf>
    <xf numFmtId="180" fontId="39" fillId="11" borderId="82" xfId="0" applyNumberFormat="1" applyFont="1" applyFill="1" applyBorder="1" applyAlignment="1">
      <alignment horizontal="right" vertical="center" shrinkToFit="1"/>
    </xf>
    <xf numFmtId="180" fontId="39" fillId="30" borderId="84" xfId="0" applyNumberFormat="1" applyFont="1" applyFill="1" applyBorder="1" applyAlignment="1">
      <alignment horizontal="center" vertical="center" shrinkToFit="1"/>
    </xf>
    <xf numFmtId="0" fontId="40" fillId="48" borderId="2" xfId="143" applyNumberFormat="1" applyFill="1" applyBorder="1" applyAlignment="1" applyProtection="1">
      <alignment horizontal="left" vertical="center" shrinkToFit="1"/>
    </xf>
    <xf numFmtId="0" fontId="40" fillId="48" borderId="3" xfId="143" applyNumberFormat="1" applyFont="1" applyFill="1" applyBorder="1" applyAlignment="1" applyProtection="1">
      <alignment horizontal="left" vertical="center" shrinkToFit="1"/>
    </xf>
    <xf numFmtId="180" fontId="43" fillId="47" borderId="2" xfId="143" applyNumberFormat="1" applyFont="1" applyFill="1" applyBorder="1" applyAlignment="1" applyProtection="1">
      <alignment horizontal="center" vertical="center" shrinkToFit="1"/>
    </xf>
    <xf numFmtId="181" fontId="39" fillId="47" borderId="2" xfId="0" applyNumberFormat="1" applyFont="1" applyFill="1" applyBorder="1" applyAlignment="1">
      <alignment horizontal="center" vertical="center" shrinkToFit="1"/>
    </xf>
    <xf numFmtId="0" fontId="39" fillId="47" borderId="46" xfId="0" applyFont="1" applyFill="1" applyBorder="1" applyAlignment="1">
      <alignment horizontal="left" vertical="center" wrapText="1"/>
    </xf>
    <xf numFmtId="0" fontId="39" fillId="47" borderId="0" xfId="0" applyFont="1" applyFill="1" applyBorder="1" applyAlignment="1">
      <alignment horizontal="left" vertical="center" wrapText="1"/>
    </xf>
    <xf numFmtId="0" fontId="39" fillId="0" borderId="47" xfId="0" applyFont="1" applyBorder="1" applyAlignment="1">
      <alignment horizontal="left" vertical="center"/>
    </xf>
    <xf numFmtId="0" fontId="39" fillId="0" borderId="2" xfId="0" applyFont="1" applyBorder="1" applyAlignment="1">
      <alignment horizontal="center" vertical="center" wrapText="1" shrinkToFit="1"/>
    </xf>
    <xf numFmtId="0" fontId="39" fillId="0" borderId="2" xfId="0" applyFont="1" applyBorder="1" applyAlignment="1">
      <alignment horizontal="right" vertical="center" shrinkToFit="1"/>
    </xf>
    <xf numFmtId="0" fontId="39" fillId="30" borderId="52" xfId="0" applyFont="1" applyFill="1" applyBorder="1" applyAlignment="1">
      <alignment horizontal="center" vertical="center" shrinkToFit="1"/>
    </xf>
    <xf numFmtId="182" fontId="39" fillId="0" borderId="2" xfId="0" applyNumberFormat="1" applyFont="1" applyBorder="1" applyAlignment="1">
      <alignment horizontal="center" vertical="center" shrinkToFit="1"/>
    </xf>
    <xf numFmtId="181" fontId="39" fillId="48" borderId="47" xfId="0" applyNumberFormat="1" applyFont="1" applyFill="1" applyBorder="1" applyAlignment="1">
      <alignment horizontal="center" vertical="center" shrinkToFit="1"/>
    </xf>
    <xf numFmtId="0" fontId="39" fillId="0" borderId="2" xfId="0" applyFont="1" applyBorder="1" applyAlignment="1">
      <alignment horizontal="distributed" vertical="center" indent="2" shrinkToFit="1"/>
    </xf>
    <xf numFmtId="49" fontId="39" fillId="47" borderId="21" xfId="0" applyNumberFormat="1" applyFont="1" applyFill="1" applyBorder="1" applyAlignment="1">
      <alignment horizontal="left" vertical="center" indent="1" shrinkToFit="1"/>
    </xf>
    <xf numFmtId="49" fontId="39" fillId="47" borderId="22" xfId="0" applyNumberFormat="1" applyFont="1" applyFill="1" applyBorder="1" applyAlignment="1">
      <alignment horizontal="left" vertical="center" indent="1" shrinkToFit="1"/>
    </xf>
    <xf numFmtId="0" fontId="39" fillId="47" borderId="22" xfId="0" applyFont="1" applyFill="1" applyBorder="1" applyAlignment="1">
      <alignment horizontal="left" vertical="center" indent="1" shrinkToFit="1"/>
    </xf>
    <xf numFmtId="0" fontId="39" fillId="49" borderId="23" xfId="0" applyFont="1" applyFill="1" applyBorder="1" applyAlignment="1">
      <alignment horizontal="left" vertical="center" indent="1" shrinkToFit="1"/>
    </xf>
    <xf numFmtId="0" fontId="39" fillId="0" borderId="85" xfId="0" applyFont="1" applyBorder="1" applyAlignment="1">
      <alignment horizontal="center" vertical="center" shrinkToFit="1"/>
    </xf>
    <xf numFmtId="49" fontId="39" fillId="47" borderId="46" xfId="0" applyNumberFormat="1" applyFont="1" applyFill="1" applyBorder="1" applyAlignment="1">
      <alignment horizontal="center" vertical="center" shrinkToFit="1"/>
    </xf>
    <xf numFmtId="0" fontId="39" fillId="11" borderId="47" xfId="0" applyFont="1" applyFill="1" applyBorder="1" applyAlignment="1">
      <alignment horizontal="center" vertical="center" shrinkToFit="1"/>
    </xf>
    <xf numFmtId="0" fontId="39" fillId="11" borderId="0" xfId="0" applyFont="1" applyFill="1" applyBorder="1" applyAlignment="1">
      <alignment horizontal="center" vertical="center" shrinkToFit="1"/>
    </xf>
    <xf numFmtId="0" fontId="39" fillId="0" borderId="86" xfId="0" applyFont="1" applyBorder="1" applyAlignment="1">
      <alignment horizontal="center" vertical="center" shrinkToFit="1"/>
    </xf>
    <xf numFmtId="0" fontId="39" fillId="0" borderId="2" xfId="0" applyFont="1" applyBorder="1" applyAlignment="1">
      <alignment vertical="center" shrinkToFit="1"/>
    </xf>
    <xf numFmtId="180" fontId="39" fillId="11" borderId="2" xfId="0" applyNumberFormat="1" applyFont="1" applyFill="1" applyBorder="1" applyAlignment="1">
      <alignment horizontal="center" vertical="center" shrinkToFit="1"/>
    </xf>
    <xf numFmtId="181" fontId="39" fillId="11" borderId="62" xfId="0" applyNumberFormat="1" applyFont="1" applyFill="1" applyBorder="1" applyAlignment="1">
      <alignment horizontal="center" vertical="center" shrinkToFit="1"/>
    </xf>
    <xf numFmtId="0" fontId="0" fillId="11" borderId="63" xfId="0" applyFont="1" applyFill="1" applyBorder="1">
      <alignment vertical="center"/>
    </xf>
    <xf numFmtId="0" fontId="39" fillId="0" borderId="52" xfId="0" applyFont="1" applyBorder="1" applyAlignment="1">
      <alignment vertical="center" shrinkToFit="1"/>
    </xf>
    <xf numFmtId="0" fontId="39" fillId="0" borderId="53" xfId="0" applyNumberFormat="1" applyFont="1" applyBorder="1" applyAlignment="1">
      <alignment horizontal="center" vertical="center" shrinkToFit="1"/>
    </xf>
    <xf numFmtId="181" fontId="39" fillId="11" borderId="62" xfId="0" applyNumberFormat="1" applyFont="1" applyFill="1" applyBorder="1" applyAlignment="1">
      <alignment horizontal="left" vertical="center" indent="1" shrinkToFit="1"/>
    </xf>
    <xf numFmtId="181" fontId="39" fillId="11" borderId="85" xfId="0" applyNumberFormat="1" applyFont="1" applyFill="1" applyBorder="1" applyAlignment="1">
      <alignment horizontal="center" vertical="center" shrinkToFit="1"/>
    </xf>
    <xf numFmtId="180" fontId="39" fillId="11" borderId="55" xfId="0" applyNumberFormat="1" applyFont="1" applyFill="1" applyBorder="1" applyAlignment="1">
      <alignment horizontal="right" vertical="center" indent="1" shrinkToFit="1"/>
    </xf>
    <xf numFmtId="183" fontId="39" fillId="30" borderId="51" xfId="144" applyNumberFormat="1" applyFont="1" applyFill="1" applyBorder="1" applyAlignment="1">
      <alignment horizontal="right" vertical="center" indent="1" shrinkToFit="1"/>
    </xf>
    <xf numFmtId="184" fontId="39" fillId="11" borderId="2" xfId="0" applyNumberFormat="1" applyFont="1" applyFill="1" applyBorder="1" applyAlignment="1">
      <alignment horizontal="left" vertical="center" indent="1" shrinkToFit="1"/>
    </xf>
    <xf numFmtId="0" fontId="39" fillId="0" borderId="15" xfId="0" applyFont="1" applyBorder="1" applyAlignment="1">
      <alignment horizontal="center" vertical="center" shrinkToFit="1"/>
    </xf>
    <xf numFmtId="0" fontId="39" fillId="11" borderId="87" xfId="0" applyFont="1" applyFill="1" applyBorder="1" applyAlignment="1">
      <alignment horizontal="center" vertical="center" shrinkToFit="1"/>
    </xf>
    <xf numFmtId="180" fontId="39" fillId="11" borderId="47" xfId="0" applyNumberFormat="1" applyFont="1" applyFill="1" applyBorder="1" applyAlignment="1">
      <alignment horizontal="right" vertical="center" shrinkToFit="1"/>
    </xf>
    <xf numFmtId="180" fontId="39" fillId="11" borderId="2" xfId="0" applyNumberFormat="1" applyFont="1" applyFill="1" applyBorder="1" applyAlignment="1">
      <alignment horizontal="right" vertical="center" shrinkToFit="1"/>
    </xf>
    <xf numFmtId="180" fontId="39" fillId="11" borderId="87" xfId="0" applyNumberFormat="1" applyFont="1" applyFill="1" applyBorder="1" applyAlignment="1">
      <alignment horizontal="right" vertical="center" shrinkToFit="1"/>
    </xf>
    <xf numFmtId="180" fontId="39" fillId="30" borderId="88" xfId="0" applyNumberFormat="1" applyFont="1" applyFill="1" applyBorder="1" applyAlignment="1">
      <alignment horizontal="center" vertical="center" shrinkToFit="1"/>
    </xf>
    <xf numFmtId="0" fontId="39" fillId="49" borderId="62" xfId="0" applyFont="1" applyFill="1" applyBorder="1" applyAlignment="1">
      <alignment horizontal="center" vertical="center" shrinkToFit="1"/>
    </xf>
    <xf numFmtId="0" fontId="39" fillId="49" borderId="63" xfId="0" applyFont="1" applyFill="1" applyBorder="1" applyAlignment="1">
      <alignment horizontal="center" vertical="center" shrinkToFit="1"/>
    </xf>
    <xf numFmtId="0" fontId="39" fillId="30" borderId="52" xfId="0" applyFont="1" applyFill="1" applyBorder="1" applyAlignment="1">
      <alignment vertical="center" shrinkToFit="1"/>
    </xf>
    <xf numFmtId="0" fontId="39" fillId="47" borderId="21" xfId="0" applyFont="1" applyFill="1" applyBorder="1" applyAlignment="1">
      <alignment horizontal="left" vertical="center" indent="1" shrinkToFit="1"/>
    </xf>
    <xf numFmtId="49" fontId="39" fillId="48" borderId="62" xfId="0" applyNumberFormat="1" applyFont="1" applyFill="1" applyBorder="1" applyAlignment="1">
      <alignment horizontal="center" vertical="center" shrinkToFit="1"/>
    </xf>
    <xf numFmtId="49" fontId="39" fillId="48" borderId="63" xfId="0" applyNumberFormat="1" applyFont="1" applyFill="1" applyBorder="1" applyAlignment="1">
      <alignment horizontal="center" vertical="center" shrinkToFit="1"/>
    </xf>
    <xf numFmtId="49" fontId="39" fillId="50" borderId="62" xfId="0" applyNumberFormat="1" applyFont="1" applyFill="1" applyBorder="1" applyAlignment="1">
      <alignment horizontal="center" vertical="center" shrinkToFit="1"/>
    </xf>
    <xf numFmtId="49" fontId="39" fillId="47" borderId="85" xfId="0" applyNumberFormat="1" applyFont="1" applyFill="1" applyBorder="1" applyAlignment="1">
      <alignment horizontal="center" vertical="center" shrinkToFit="1"/>
    </xf>
    <xf numFmtId="0" fontId="39" fillId="47" borderId="46" xfId="0" applyFont="1" applyFill="1" applyBorder="1" applyAlignment="1">
      <alignment horizontal="center" vertical="center" shrinkToFit="1"/>
    </xf>
    <xf numFmtId="181" fontId="39" fillId="11" borderId="52" xfId="0" applyNumberFormat="1" applyFont="1" applyFill="1" applyBorder="1" applyAlignment="1">
      <alignment horizontal="left" vertical="center" indent="1" shrinkToFit="1"/>
    </xf>
    <xf numFmtId="0" fontId="39" fillId="0" borderId="48" xfId="0" applyFont="1" applyBorder="1" applyAlignment="1">
      <alignment horizontal="left" vertical="center" shrinkToFit="1"/>
    </xf>
    <xf numFmtId="0" fontId="39" fillId="11" borderId="2" xfId="0" applyFont="1" applyFill="1" applyBorder="1" applyAlignment="1">
      <alignment horizontal="center" vertical="center" shrinkToFit="1"/>
    </xf>
    <xf numFmtId="0" fontId="39" fillId="46" borderId="74" xfId="0" applyFont="1" applyFill="1" applyBorder="1" applyAlignment="1">
      <alignment horizontal="center" vertical="center" shrinkToFit="1"/>
    </xf>
    <xf numFmtId="0" fontId="39" fillId="46" borderId="2" xfId="0" applyFont="1" applyFill="1" applyBorder="1" applyAlignment="1">
      <alignment horizontal="center" vertical="center" shrinkToFit="1"/>
    </xf>
    <xf numFmtId="182" fontId="39" fillId="0" borderId="89" xfId="0" applyNumberFormat="1" applyFont="1" applyBorder="1" applyAlignment="1">
      <alignment horizontal="center" vertical="center" shrinkToFit="1"/>
    </xf>
    <xf numFmtId="0" fontId="39" fillId="0" borderId="89" xfId="0" applyFont="1" applyBorder="1" applyAlignment="1">
      <alignment horizontal="center" vertical="center" shrinkToFit="1"/>
    </xf>
    <xf numFmtId="0" fontId="39" fillId="48" borderId="62" xfId="0" applyFont="1" applyFill="1" applyBorder="1" applyAlignment="1">
      <alignment horizontal="center" vertical="center" shrinkToFit="1"/>
    </xf>
    <xf numFmtId="0" fontId="39" fillId="48" borderId="63" xfId="0" applyFont="1" applyFill="1" applyBorder="1" applyAlignment="1">
      <alignment horizontal="center" vertical="center" shrinkToFit="1"/>
    </xf>
    <xf numFmtId="0" fontId="39" fillId="50" borderId="62" xfId="0" applyFont="1" applyFill="1" applyBorder="1" applyAlignment="1">
      <alignment horizontal="center" vertical="center" shrinkToFit="1"/>
    </xf>
    <xf numFmtId="0" fontId="39" fillId="47" borderId="85" xfId="0" applyFont="1" applyFill="1" applyBorder="1" applyAlignment="1">
      <alignment horizontal="center" vertical="center" shrinkToFit="1"/>
    </xf>
    <xf numFmtId="0" fontId="39" fillId="0" borderId="90" xfId="0" applyFont="1" applyBorder="1" applyAlignment="1">
      <alignment horizontal="center" vertical="center" shrinkToFit="1"/>
    </xf>
    <xf numFmtId="0" fontId="39" fillId="0" borderId="91" xfId="0" applyNumberFormat="1" applyFont="1" applyBorder="1" applyAlignment="1">
      <alignment horizontal="center" vertical="center" shrinkToFit="1"/>
    </xf>
    <xf numFmtId="0" fontId="39" fillId="0" borderId="92" xfId="0" applyFont="1" applyBorder="1" applyAlignment="1">
      <alignment horizontal="center" vertical="center" shrinkToFit="1"/>
    </xf>
    <xf numFmtId="0" fontId="39" fillId="0" borderId="64" xfId="0" applyFont="1" applyBorder="1" applyAlignment="1">
      <alignment horizontal="center" vertical="center" wrapText="1" shrinkToFit="1"/>
    </xf>
    <xf numFmtId="0" fontId="39" fillId="0" borderId="93" xfId="0" applyFont="1" applyBorder="1" applyAlignment="1">
      <alignment vertical="center" shrinkToFit="1"/>
    </xf>
    <xf numFmtId="181" fontId="39" fillId="11" borderId="93" xfId="0" applyNumberFormat="1" applyFont="1" applyFill="1" applyBorder="1" applyAlignment="1">
      <alignment horizontal="center" vertical="center" shrinkToFit="1"/>
    </xf>
    <xf numFmtId="0" fontId="39" fillId="49" borderId="94" xfId="0" applyFont="1" applyFill="1" applyBorder="1" applyAlignment="1">
      <alignment horizontal="center" vertical="center" shrinkToFit="1"/>
    </xf>
    <xf numFmtId="181" fontId="39" fillId="11" borderId="95" xfId="0" applyNumberFormat="1" applyFont="1" applyFill="1" applyBorder="1" applyAlignment="1">
      <alignment horizontal="center" vertical="center" shrinkToFit="1"/>
    </xf>
    <xf numFmtId="0" fontId="39" fillId="0" borderId="59" xfId="0" applyFont="1" applyBorder="1" applyAlignment="1">
      <alignment vertical="center" shrinkToFit="1"/>
    </xf>
    <xf numFmtId="181" fontId="39" fillId="11" borderId="60" xfId="0" applyNumberFormat="1" applyFont="1" applyFill="1" applyBorder="1" applyAlignment="1">
      <alignment horizontal="center" vertical="center" shrinkToFit="1"/>
    </xf>
    <xf numFmtId="183" fontId="39" fillId="30" borderId="53" xfId="144" applyNumberFormat="1" applyFont="1" applyFill="1" applyBorder="1" applyAlignment="1">
      <alignment horizontal="right" vertical="center" indent="1" shrinkToFit="1"/>
    </xf>
    <xf numFmtId="0" fontId="39" fillId="0" borderId="62" xfId="0" applyFont="1" applyBorder="1" applyAlignment="1">
      <alignment vertical="center" shrinkToFit="1"/>
    </xf>
    <xf numFmtId="181" fontId="39" fillId="11" borderId="96" xfId="0" applyNumberFormat="1" applyFont="1" applyFill="1" applyBorder="1" applyAlignment="1">
      <alignment horizontal="center" vertical="center" shrinkToFit="1"/>
    </xf>
    <xf numFmtId="181" fontId="39" fillId="11" borderId="56" xfId="0" applyNumberFormat="1" applyFont="1" applyFill="1" applyBorder="1" applyAlignment="1">
      <alignment horizontal="center" vertical="center" shrinkToFit="1"/>
    </xf>
    <xf numFmtId="0" fontId="39" fillId="46" borderId="2" xfId="0" applyFont="1" applyFill="1" applyBorder="1" applyAlignment="1">
      <alignment horizontal="center" vertical="center" wrapText="1" shrinkToFit="1"/>
    </xf>
    <xf numFmtId="181" fontId="39" fillId="11" borderId="2" xfId="0" applyNumberFormat="1" applyFont="1" applyFill="1" applyBorder="1" applyAlignment="1">
      <alignment horizontal="center" vertical="center" shrinkToFit="1"/>
    </xf>
    <xf numFmtId="181" fontId="39" fillId="11" borderId="97" xfId="0" applyNumberFormat="1" applyFont="1" applyFill="1" applyBorder="1" applyAlignment="1">
      <alignment horizontal="center" vertical="center" shrinkToFit="1"/>
    </xf>
    <xf numFmtId="0" fontId="39" fillId="30" borderId="62" xfId="0" applyFont="1" applyFill="1" applyBorder="1" applyAlignment="1">
      <alignment horizontal="right" vertical="center" shrinkToFit="1"/>
    </xf>
    <xf numFmtId="181" fontId="39" fillId="11" borderId="63" xfId="0" applyNumberFormat="1" applyFont="1" applyFill="1" applyBorder="1" applyAlignment="1">
      <alignment horizontal="center" vertical="center" shrinkToFit="1"/>
    </xf>
    <xf numFmtId="181" fontId="39" fillId="11" borderId="98" xfId="0" applyNumberFormat="1" applyFont="1" applyFill="1" applyBorder="1" applyAlignment="1">
      <alignment horizontal="center" vertical="center" shrinkToFit="1"/>
    </xf>
    <xf numFmtId="181" fontId="39" fillId="11" borderId="99" xfId="0" applyNumberFormat="1" applyFont="1" applyFill="1" applyBorder="1" applyAlignment="1">
      <alignment horizontal="center" vertical="center" shrinkToFit="1"/>
    </xf>
    <xf numFmtId="180" fontId="39" fillId="11" borderId="100" xfId="0" applyNumberFormat="1" applyFont="1" applyFill="1" applyBorder="1" applyAlignment="1">
      <alignment horizontal="right" vertical="center" shrinkToFit="1"/>
    </xf>
    <xf numFmtId="180" fontId="39" fillId="11" borderId="89" xfId="0" applyNumberFormat="1" applyFont="1" applyFill="1" applyBorder="1" applyAlignment="1">
      <alignment horizontal="right" vertical="center" shrinkToFit="1"/>
    </xf>
    <xf numFmtId="0" fontId="39" fillId="0" borderId="48" xfId="0" applyFont="1" applyBorder="1" applyAlignment="1">
      <alignment horizontal="right" vertical="center" shrinkToFit="1"/>
    </xf>
    <xf numFmtId="181" fontId="39" fillId="0" borderId="101" xfId="0" applyNumberFormat="1" applyFont="1" applyBorder="1" applyAlignment="1">
      <alignment vertical="center" shrinkToFit="1"/>
    </xf>
    <xf numFmtId="186" fontId="39" fillId="11" borderId="87" xfId="0" applyNumberFormat="1" applyFont="1" applyFill="1" applyBorder="1" applyAlignment="1">
      <alignment horizontal="center" vertical="center" shrinkToFit="1"/>
    </xf>
    <xf numFmtId="181" fontId="39" fillId="0" borderId="47" xfId="0" applyNumberFormat="1" applyFont="1" applyBorder="1" applyAlignment="1">
      <alignment horizontal="right" vertical="center" shrinkToFit="1"/>
    </xf>
    <xf numFmtId="181" fontId="39" fillId="0" borderId="102" xfId="0" applyNumberFormat="1" applyFont="1" applyBorder="1" applyAlignment="1">
      <alignment horizontal="right" vertical="center" shrinkToFit="1"/>
    </xf>
    <xf numFmtId="181" fontId="39" fillId="0" borderId="93" xfId="0" applyNumberFormat="1" applyFont="1" applyBorder="1" applyAlignment="1">
      <alignment horizontal="right" vertical="center" shrinkToFit="1"/>
    </xf>
    <xf numFmtId="181" fontId="39" fillId="0" borderId="87" xfId="0" applyNumberFormat="1" applyFont="1" applyBorder="1" applyAlignment="1">
      <alignment horizontal="right" vertical="center" shrinkToFit="1"/>
    </xf>
    <xf numFmtId="0" fontId="39" fillId="46" borderId="64" xfId="0" applyFont="1" applyFill="1" applyBorder="1" applyAlignment="1">
      <alignment horizontal="center" vertical="center" shrinkToFit="1"/>
    </xf>
    <xf numFmtId="180" fontId="39" fillId="11" borderId="103" xfId="0" applyNumberFormat="1" applyFont="1" applyFill="1" applyBorder="1" applyAlignment="1">
      <alignment horizontal="right" vertical="center" indent="1" shrinkToFit="1"/>
    </xf>
    <xf numFmtId="181" fontId="39" fillId="0" borderId="3" xfId="0" applyNumberFormat="1" applyFont="1" applyBorder="1" applyAlignment="1">
      <alignment horizontal="right" vertical="center" shrinkToFit="1"/>
    </xf>
    <xf numFmtId="181" fontId="39" fillId="0" borderId="2" xfId="0" applyNumberFormat="1" applyFont="1" applyBorder="1" applyAlignment="1">
      <alignment horizontal="right" vertical="center" shrinkToFit="1"/>
    </xf>
    <xf numFmtId="0" fontId="39" fillId="0" borderId="64" xfId="0" applyFont="1" applyBorder="1" applyAlignment="1">
      <alignment horizontal="distributed" vertical="center" indent="2" shrinkToFit="1"/>
    </xf>
    <xf numFmtId="20" fontId="39" fillId="11" borderId="62" xfId="0" applyNumberFormat="1" applyFont="1" applyFill="1" applyBorder="1" applyAlignment="1">
      <alignment horizontal="center" vertical="center" shrinkToFit="1"/>
    </xf>
    <xf numFmtId="0" fontId="39" fillId="11" borderId="48" xfId="0" applyFont="1" applyFill="1" applyBorder="1" applyAlignment="1">
      <alignment vertical="center" shrinkToFit="1"/>
    </xf>
    <xf numFmtId="187" fontId="39" fillId="30" borderId="55" xfId="0" applyNumberFormat="1" applyFont="1" applyFill="1" applyBorder="1" applyAlignment="1">
      <alignment horizontal="center" vertical="center" shrinkToFit="1"/>
    </xf>
    <xf numFmtId="0" fontId="0" fillId="0" borderId="51" xfId="0" applyBorder="1" applyAlignment="1">
      <alignment vertical="center"/>
    </xf>
    <xf numFmtId="188" fontId="39" fillId="11" borderId="2" xfId="0" applyNumberFormat="1" applyFont="1" applyFill="1" applyBorder="1" applyAlignment="1">
      <alignment horizontal="center" vertical="center" shrinkToFit="1"/>
    </xf>
    <xf numFmtId="0" fontId="39" fillId="0" borderId="75" xfId="0" applyFont="1" applyBorder="1" applyAlignment="1">
      <alignment horizontal="center" vertical="center" shrinkToFit="1"/>
    </xf>
    <xf numFmtId="0" fontId="39" fillId="11" borderId="62" xfId="0" applyFont="1" applyFill="1" applyBorder="1" applyAlignment="1">
      <alignment horizontal="center" vertical="center" shrinkToFit="1"/>
    </xf>
    <xf numFmtId="0" fontId="39" fillId="0" borderId="52" xfId="0" applyFont="1" applyBorder="1" applyAlignment="1">
      <alignment horizontal="center" vertical="center" shrinkToFit="1"/>
    </xf>
    <xf numFmtId="183" fontId="39" fillId="30" borderId="69" xfId="144" applyNumberFormat="1" applyFont="1" applyFill="1" applyBorder="1" applyAlignment="1">
      <alignment horizontal="right" vertical="center" indent="1" shrinkToFit="1"/>
    </xf>
    <xf numFmtId="0" fontId="39" fillId="0" borderId="104" xfId="0" applyFont="1" applyBorder="1" applyAlignment="1">
      <alignment horizontal="distributed" vertical="center" shrinkToFit="1"/>
    </xf>
    <xf numFmtId="182" fontId="39" fillId="0" borderId="2" xfId="0" applyNumberFormat="1" applyFont="1" applyBorder="1" applyAlignment="1">
      <alignment vertical="center" shrinkToFit="1"/>
    </xf>
    <xf numFmtId="188" fontId="39" fillId="11" borderId="64" xfId="0" applyNumberFormat="1" applyFont="1" applyFill="1" applyBorder="1" applyAlignment="1">
      <alignment horizontal="center" vertical="center" shrinkToFit="1"/>
    </xf>
    <xf numFmtId="182" fontId="39" fillId="0" borderId="62" xfId="0" applyNumberFormat="1" applyFont="1" applyBorder="1" applyAlignment="1">
      <alignment vertical="center" shrinkToFit="1"/>
    </xf>
    <xf numFmtId="0" fontId="39" fillId="0" borderId="48" xfId="0" applyFont="1" applyBorder="1" applyAlignment="1">
      <alignment horizontal="left" vertical="center"/>
    </xf>
    <xf numFmtId="180" fontId="43" fillId="47" borderId="64" xfId="143" applyNumberFormat="1" applyFont="1" applyFill="1" applyBorder="1" applyAlignment="1" applyProtection="1">
      <alignment horizontal="center" vertical="center" shrinkToFit="1"/>
    </xf>
    <xf numFmtId="0" fontId="39" fillId="49" borderId="67" xfId="0" applyFont="1" applyFill="1" applyBorder="1" applyAlignment="1">
      <alignment horizontal="center" vertical="center" shrinkToFit="1"/>
    </xf>
    <xf numFmtId="182" fontId="39" fillId="0" borderId="64" xfId="0" applyNumberFormat="1" applyFont="1" applyBorder="1" applyAlignment="1">
      <alignment vertical="center" shrinkToFit="1"/>
    </xf>
    <xf numFmtId="181" fontId="39" fillId="11" borderId="64" xfId="0" applyNumberFormat="1" applyFont="1" applyFill="1" applyBorder="1" applyAlignment="1">
      <alignment horizontal="center" vertical="center" shrinkToFit="1"/>
    </xf>
    <xf numFmtId="0" fontId="39" fillId="0" borderId="105" xfId="0" applyFont="1" applyBorder="1" applyAlignment="1">
      <alignment horizontal="center" vertical="center" shrinkToFit="1"/>
    </xf>
    <xf numFmtId="0" fontId="39" fillId="0" borderId="106" xfId="0" applyFont="1" applyBorder="1" applyAlignment="1">
      <alignment horizontal="center" vertical="center" shrinkToFit="1"/>
    </xf>
    <xf numFmtId="0" fontId="39" fillId="48" borderId="66" xfId="0" applyFont="1" applyFill="1" applyBorder="1" applyAlignment="1">
      <alignment horizontal="center" vertical="center" shrinkToFit="1"/>
    </xf>
    <xf numFmtId="0" fontId="39" fillId="48" borderId="67" xfId="0" applyFont="1" applyFill="1" applyBorder="1" applyAlignment="1">
      <alignment horizontal="center" vertical="center" shrinkToFit="1"/>
    </xf>
    <xf numFmtId="0" fontId="39" fillId="47" borderId="20" xfId="0" applyFont="1" applyFill="1" applyBorder="1" applyAlignment="1">
      <alignment horizontal="center" vertical="center" shrinkToFit="1"/>
    </xf>
    <xf numFmtId="0" fontId="39" fillId="11" borderId="18" xfId="0" applyFont="1" applyFill="1" applyBorder="1" applyAlignment="1">
      <alignment horizontal="center" vertical="center" shrinkToFit="1"/>
    </xf>
    <xf numFmtId="0" fontId="39" fillId="49" borderId="90" xfId="0" applyFont="1" applyFill="1" applyBorder="1" applyAlignment="1">
      <alignment horizontal="center" vertical="center" shrinkToFit="1"/>
    </xf>
    <xf numFmtId="181" fontId="39" fillId="11" borderId="107" xfId="0" applyNumberFormat="1" applyFont="1" applyFill="1" applyBorder="1" applyAlignment="1">
      <alignment horizontal="center" vertical="center" shrinkToFit="1"/>
    </xf>
    <xf numFmtId="0" fontId="39" fillId="0" borderId="108" xfId="0" applyFont="1" applyBorder="1" applyAlignment="1">
      <alignment horizontal="center" vertical="center" shrinkToFit="1"/>
    </xf>
    <xf numFmtId="0" fontId="39" fillId="0" borderId="105" xfId="0" applyFont="1" applyBorder="1" applyAlignment="1">
      <alignment horizontal="left" vertical="center" shrinkToFit="1"/>
    </xf>
    <xf numFmtId="181" fontId="39" fillId="11" borderId="109" xfId="0" applyNumberFormat="1" applyFont="1" applyFill="1" applyBorder="1" applyAlignment="1">
      <alignment horizontal="left" vertical="center" indent="1" shrinkToFit="1"/>
    </xf>
    <xf numFmtId="180" fontId="39" fillId="11" borderId="105" xfId="0" applyNumberFormat="1" applyFont="1" applyFill="1" applyBorder="1" applyAlignment="1">
      <alignment horizontal="center" vertical="center" shrinkToFit="1"/>
    </xf>
    <xf numFmtId="182" fontId="39" fillId="0" borderId="110" xfId="0" applyNumberFormat="1" applyFont="1" applyBorder="1" applyAlignment="1">
      <alignment vertical="center" shrinkToFit="1"/>
    </xf>
    <xf numFmtId="181" fontId="39" fillId="11" borderId="111" xfId="0" applyNumberFormat="1" applyFont="1" applyFill="1" applyBorder="1" applyAlignment="1">
      <alignment horizontal="center" vertical="center" shrinkToFit="1"/>
    </xf>
    <xf numFmtId="0" fontId="39" fillId="11" borderId="110" xfId="0" applyFont="1" applyFill="1" applyBorder="1" applyAlignment="1">
      <alignment horizontal="center" vertical="center" shrinkToFit="1"/>
    </xf>
    <xf numFmtId="0" fontId="0" fillId="11" borderId="111" xfId="0" applyFont="1" applyFill="1" applyBorder="1">
      <alignment vertical="center"/>
    </xf>
    <xf numFmtId="181" fontId="39" fillId="11" borderId="112" xfId="0" applyNumberFormat="1" applyFont="1" applyFill="1" applyBorder="1" applyAlignment="1">
      <alignment horizontal="left" vertical="center" indent="1" shrinkToFit="1"/>
    </xf>
    <xf numFmtId="181" fontId="39" fillId="11" borderId="106" xfId="0" applyNumberFormat="1" applyFont="1" applyFill="1" applyBorder="1" applyAlignment="1">
      <alignment horizontal="left" vertical="center" indent="1" shrinkToFit="1"/>
    </xf>
    <xf numFmtId="181" fontId="39" fillId="11" borderId="66" xfId="0" applyNumberFormat="1" applyFont="1" applyFill="1" applyBorder="1" applyAlignment="1">
      <alignment horizontal="left" vertical="center" indent="1" shrinkToFit="1"/>
    </xf>
    <xf numFmtId="181" fontId="39" fillId="11" borderId="113" xfId="0" applyNumberFormat="1" applyFont="1" applyFill="1" applyBorder="1" applyAlignment="1">
      <alignment horizontal="center" vertical="center" shrinkToFit="1"/>
    </xf>
    <xf numFmtId="187" fontId="39" fillId="30" borderId="71" xfId="0" applyNumberFormat="1" applyFont="1" applyFill="1" applyBorder="1" applyAlignment="1">
      <alignment horizontal="center" vertical="center" shrinkToFit="1"/>
    </xf>
    <xf numFmtId="0" fontId="0" fillId="0" borderId="65" xfId="0" applyBorder="1" applyAlignment="1">
      <alignment vertical="center"/>
    </xf>
    <xf numFmtId="0" fontId="39" fillId="0" borderId="108" xfId="0" applyFont="1" applyBorder="1" applyAlignment="1">
      <alignment vertical="center" shrinkToFit="1"/>
    </xf>
    <xf numFmtId="184" fontId="39" fillId="11" borderId="105" xfId="0" applyNumberFormat="1" applyFont="1" applyFill="1" applyBorder="1" applyAlignment="1">
      <alignment horizontal="left" vertical="center" indent="1" shrinkToFit="1"/>
    </xf>
    <xf numFmtId="0" fontId="39" fillId="11" borderId="105" xfId="0" applyFont="1" applyFill="1" applyBorder="1" applyAlignment="1">
      <alignment horizontal="center" vertical="center" shrinkToFit="1"/>
    </xf>
    <xf numFmtId="0" fontId="39" fillId="11" borderId="112" xfId="0" applyFont="1" applyFill="1" applyBorder="1" applyAlignment="1">
      <alignment horizontal="left" vertical="center" indent="1" shrinkToFit="1"/>
    </xf>
    <xf numFmtId="181" fontId="39" fillId="11" borderId="114" xfId="0" applyNumberFormat="1" applyFont="1" applyFill="1" applyBorder="1" applyAlignment="1">
      <alignment horizontal="center" vertical="center" shrinkToFit="1"/>
    </xf>
    <xf numFmtId="186" fontId="39" fillId="11" borderId="115" xfId="0" applyNumberFormat="1" applyFont="1" applyFill="1" applyBorder="1" applyAlignment="1">
      <alignment horizontal="center" vertical="center" shrinkToFit="1"/>
    </xf>
    <xf numFmtId="181" fontId="39" fillId="11" borderId="116" xfId="0" applyNumberFormat="1" applyFont="1" applyFill="1" applyBorder="1" applyAlignment="1">
      <alignment horizontal="center" vertical="center" shrinkToFit="1"/>
    </xf>
    <xf numFmtId="185" fontId="39" fillId="30" borderId="64" xfId="144" applyNumberFormat="1" applyFont="1" applyFill="1" applyBorder="1" applyAlignment="1">
      <alignment horizontal="right" vertical="center" indent="1" shrinkToFit="1"/>
    </xf>
    <xf numFmtId="181" fontId="39" fillId="0" borderId="58" xfId="0" applyNumberFormat="1" applyFont="1" applyBorder="1" applyAlignment="1">
      <alignment horizontal="right" vertical="center" shrinkToFit="1"/>
    </xf>
    <xf numFmtId="181" fontId="39" fillId="0" borderId="64" xfId="0" applyNumberFormat="1" applyFont="1" applyBorder="1" applyAlignment="1">
      <alignment horizontal="right" vertical="center" shrinkToFit="1"/>
    </xf>
    <xf numFmtId="180" fontId="39" fillId="30" borderId="117" xfId="0" applyNumberFormat="1" applyFont="1" applyFill="1" applyBorder="1" applyAlignment="1">
      <alignment horizontal="center" vertical="center" shrinkToFit="1"/>
    </xf>
    <xf numFmtId="0" fontId="39" fillId="0" borderId="74" xfId="0" applyFont="1" applyBorder="1" applyAlignment="1">
      <alignment horizontal="distributed" vertical="center" indent="1" shrinkToFit="1"/>
    </xf>
    <xf numFmtId="0" fontId="39" fillId="0" borderId="36" xfId="0" applyFont="1" applyBorder="1" applyAlignment="1">
      <alignment horizontal="center" vertical="center" wrapText="1" shrinkToFit="1"/>
    </xf>
    <xf numFmtId="0" fontId="39" fillId="0" borderId="37" xfId="0" applyFont="1" applyBorder="1" applyAlignment="1">
      <alignment horizontal="center" vertical="center" wrapText="1" shrinkToFit="1"/>
    </xf>
    <xf numFmtId="0" fontId="39" fillId="0" borderId="94" xfId="0" applyFont="1" applyBorder="1" applyAlignment="1">
      <alignment horizontal="center" vertical="center" shrinkToFit="1"/>
    </xf>
    <xf numFmtId="0" fontId="39" fillId="0" borderId="118" xfId="0" applyFont="1" applyBorder="1" applyAlignment="1">
      <alignment horizontal="center" vertical="center" shrinkToFit="1"/>
    </xf>
    <xf numFmtId="0" fontId="39" fillId="0" borderId="119" xfId="0" applyFont="1" applyBorder="1" applyAlignment="1">
      <alignment vertical="center" shrinkToFit="1"/>
    </xf>
    <xf numFmtId="0" fontId="39" fillId="0" borderId="120" xfId="0" applyFont="1" applyBorder="1" applyAlignment="1">
      <alignment horizontal="distributed" vertical="center" indent="1" shrinkToFit="1"/>
    </xf>
    <xf numFmtId="0" fontId="39" fillId="0" borderId="121" xfId="0" applyFont="1" applyBorder="1" applyAlignment="1">
      <alignment horizontal="distributed" vertical="center" indent="1" shrinkToFit="1"/>
    </xf>
    <xf numFmtId="0" fontId="39" fillId="0" borderId="122" xfId="0" applyFont="1" applyBorder="1" applyAlignment="1">
      <alignment horizontal="distributed" vertical="center" indent="1" shrinkToFit="1"/>
    </xf>
    <xf numFmtId="0" fontId="39" fillId="0" borderId="123" xfId="0" applyFont="1" applyBorder="1" applyAlignment="1">
      <alignment horizontal="center" vertical="center" shrinkToFit="1"/>
    </xf>
    <xf numFmtId="0" fontId="39" fillId="0" borderId="124" xfId="0" applyFont="1" applyBorder="1" applyAlignment="1">
      <alignment horizontal="center" vertical="center" shrinkToFit="1"/>
    </xf>
    <xf numFmtId="0" fontId="39" fillId="0" borderId="120" xfId="0" applyFont="1" applyBorder="1" applyAlignment="1">
      <alignment horizontal="center" vertical="center" shrinkToFit="1"/>
    </xf>
    <xf numFmtId="0" fontId="39" fillId="0" borderId="125" xfId="0" applyFont="1" applyBorder="1" applyAlignment="1">
      <alignment horizontal="distributed" vertical="center" indent="1" shrinkToFit="1"/>
    </xf>
    <xf numFmtId="0" fontId="39" fillId="0" borderId="96" xfId="0" applyFont="1" applyBorder="1" applyAlignment="1">
      <alignment horizontal="center" vertical="center" shrinkToFit="1"/>
    </xf>
    <xf numFmtId="0" fontId="39" fillId="0" borderId="51" xfId="0" applyFont="1" applyBorder="1" applyAlignment="1">
      <alignment horizontal="distributed" vertical="center" indent="1" shrinkToFit="1"/>
    </xf>
    <xf numFmtId="0" fontId="39" fillId="0" borderId="36" xfId="0" applyFont="1" applyBorder="1" applyAlignment="1">
      <alignment horizontal="right" vertical="center" wrapText="1" shrinkToFit="1"/>
    </xf>
    <xf numFmtId="0" fontId="39" fillId="0" borderId="37" xfId="0" applyFont="1" applyBorder="1" applyAlignment="1">
      <alignment horizontal="right" vertical="center" shrinkToFit="1"/>
    </xf>
    <xf numFmtId="0" fontId="39" fillId="0" borderId="36" xfId="0" applyFont="1" applyBorder="1" applyAlignment="1">
      <alignment horizontal="distributed" vertical="center" wrapText="1" indent="1" shrinkToFit="1"/>
    </xf>
    <xf numFmtId="0" fontId="39" fillId="0" borderId="82" xfId="0" applyFont="1" applyBorder="1" applyAlignment="1">
      <alignment horizontal="center" vertical="center" shrinkToFit="1"/>
    </xf>
    <xf numFmtId="0" fontId="39" fillId="0" borderId="16" xfId="0" applyFont="1" applyBorder="1" applyAlignment="1">
      <alignment horizontal="distributed" vertical="center" indent="1" shrinkToFit="1"/>
    </xf>
    <xf numFmtId="0" fontId="39" fillId="0" borderId="46" xfId="0" applyFont="1" applyBorder="1" applyAlignment="1">
      <alignment horizontal="center" vertical="center" wrapText="1" shrinkToFit="1"/>
    </xf>
    <xf numFmtId="0" fontId="39" fillId="0" borderId="47" xfId="0" applyFont="1" applyBorder="1" applyAlignment="1">
      <alignment horizontal="center" vertical="center" wrapText="1" shrinkToFit="1"/>
    </xf>
    <xf numFmtId="0" fontId="39" fillId="0" borderId="99" xfId="0" applyFont="1" applyBorder="1" applyAlignment="1">
      <alignment horizontal="center" vertical="center" shrinkToFit="1"/>
    </xf>
    <xf numFmtId="0" fontId="39" fillId="0" borderId="46" xfId="0" applyFont="1" applyBorder="1" applyAlignment="1">
      <alignment horizontal="right" vertical="center" shrinkToFit="1"/>
    </xf>
    <xf numFmtId="0" fontId="39" fillId="0" borderId="47" xfId="0" applyFont="1" applyBorder="1" applyAlignment="1">
      <alignment horizontal="right" vertical="center" shrinkToFit="1"/>
    </xf>
    <xf numFmtId="0" fontId="39" fillId="0" borderId="87" xfId="0" applyFont="1" applyBorder="1" applyAlignment="1">
      <alignment horizontal="center" vertical="center" shrinkToFit="1"/>
    </xf>
    <xf numFmtId="0" fontId="39" fillId="46" borderId="87" xfId="0" applyFont="1" applyFill="1" applyBorder="1" applyAlignment="1">
      <alignment horizontal="center" vertical="center" shrinkToFit="1"/>
    </xf>
    <xf numFmtId="0" fontId="39" fillId="0" borderId="20" xfId="0" applyFont="1" applyBorder="1" applyAlignment="1">
      <alignment horizontal="right" vertical="center" shrinkToFit="1"/>
    </xf>
    <xf numFmtId="0" fontId="39" fillId="0" borderId="58" xfId="0" applyFont="1" applyBorder="1" applyAlignment="1">
      <alignment horizontal="right" vertical="center" shrinkToFit="1"/>
    </xf>
    <xf numFmtId="0" fontId="39" fillId="0" borderId="126" xfId="0" applyFont="1" applyBorder="1" applyAlignment="1">
      <alignment horizontal="center" vertical="center" shrinkToFit="1"/>
    </xf>
    <xf numFmtId="0" fontId="39" fillId="11" borderId="94" xfId="0" applyFont="1" applyFill="1" applyBorder="1" applyAlignment="1">
      <alignment horizontal="center" vertical="center" shrinkToFit="1"/>
    </xf>
    <xf numFmtId="0" fontId="39" fillId="30" borderId="68" xfId="0" applyFont="1" applyFill="1" applyBorder="1" applyAlignment="1">
      <alignment horizontal="center" vertical="center" shrinkToFit="1"/>
    </xf>
    <xf numFmtId="0" fontId="39" fillId="11" borderId="64" xfId="0" applyFont="1" applyFill="1" applyBorder="1" applyAlignment="1">
      <alignment horizontal="center" vertical="center" shrinkToFit="1"/>
    </xf>
    <xf numFmtId="0" fontId="39" fillId="0" borderId="20" xfId="0" applyFont="1" applyBorder="1" applyAlignment="1">
      <alignment horizontal="center" vertical="center" wrapText="1" shrinkToFit="1"/>
    </xf>
    <xf numFmtId="0" fontId="39" fillId="0" borderId="58" xfId="0" applyFont="1" applyBorder="1" applyAlignment="1">
      <alignment horizontal="center" vertical="center" wrapText="1" shrinkToFit="1"/>
    </xf>
    <xf numFmtId="0" fontId="39" fillId="0" borderId="127" xfId="0" applyFont="1" applyBorder="1" applyAlignment="1">
      <alignment horizontal="center" vertical="center" shrinkToFit="1"/>
    </xf>
    <xf numFmtId="0" fontId="39" fillId="0" borderId="128" xfId="0" applyFont="1" applyBorder="1" applyAlignment="1">
      <alignment horizontal="center" vertical="center" shrinkToFit="1"/>
    </xf>
    <xf numFmtId="0" fontId="39" fillId="0" borderId="129" xfId="0" applyFont="1" applyBorder="1" applyAlignment="1">
      <alignment horizontal="center" vertical="center" shrinkToFit="1"/>
    </xf>
    <xf numFmtId="0" fontId="39" fillId="0" borderId="65" xfId="0" applyFont="1" applyBorder="1" applyAlignment="1">
      <alignment horizontal="distributed" vertical="center" indent="1" shrinkToFit="1"/>
    </xf>
    <xf numFmtId="49" fontId="39" fillId="47" borderId="3" xfId="0" applyNumberFormat="1" applyFont="1" applyFill="1" applyBorder="1" applyAlignment="1">
      <alignment horizontal="center" vertical="center" shrinkToFit="1"/>
    </xf>
    <xf numFmtId="49" fontId="39" fillId="48" borderId="3" xfId="0" applyNumberFormat="1" applyFont="1" applyFill="1" applyBorder="1" applyAlignment="1">
      <alignment horizontal="center" vertical="center" shrinkToFit="1"/>
    </xf>
    <xf numFmtId="189" fontId="39" fillId="30" borderId="3" xfId="144" applyNumberFormat="1" applyFont="1" applyFill="1" applyBorder="1" applyAlignment="1">
      <alignment horizontal="center" vertical="center" shrinkToFit="1"/>
    </xf>
    <xf numFmtId="0" fontId="39" fillId="30" borderId="74" xfId="0" applyFont="1" applyFill="1" applyBorder="1" applyAlignment="1">
      <alignment horizontal="center" vertical="center" shrinkToFit="1"/>
    </xf>
    <xf numFmtId="0" fontId="39" fillId="49" borderId="74" xfId="0" applyFont="1" applyFill="1" applyBorder="1" applyAlignment="1">
      <alignment horizontal="center" vertical="center" shrinkToFit="1"/>
    </xf>
    <xf numFmtId="190" fontId="39" fillId="11" borderId="74" xfId="0" applyNumberFormat="1" applyFont="1" applyFill="1" applyBorder="1" applyAlignment="1">
      <alignment horizontal="center" vertical="center" shrinkToFit="1"/>
    </xf>
    <xf numFmtId="191" fontId="39" fillId="11" borderId="3" xfId="0" applyNumberFormat="1" applyFont="1" applyFill="1" applyBorder="1" applyAlignment="1">
      <alignment horizontal="left" vertical="center" indent="1" shrinkToFit="1"/>
    </xf>
    <xf numFmtId="180" fontId="39" fillId="47" borderId="3" xfId="0" applyNumberFormat="1" applyFont="1" applyFill="1" applyBorder="1" applyAlignment="1">
      <alignment horizontal="center" vertical="center" shrinkToFit="1"/>
    </xf>
    <xf numFmtId="181" fontId="39" fillId="47" borderId="3" xfId="0" applyNumberFormat="1" applyFont="1" applyFill="1" applyBorder="1" applyAlignment="1">
      <alignment horizontal="left" vertical="center" indent="1" shrinkToFit="1"/>
    </xf>
    <xf numFmtId="180" fontId="39" fillId="30" borderId="3" xfId="0" applyNumberFormat="1" applyFont="1" applyFill="1" applyBorder="1" applyAlignment="1">
      <alignment horizontal="center" vertical="center" shrinkToFit="1"/>
    </xf>
    <xf numFmtId="49" fontId="39" fillId="48" borderId="3" xfId="0" applyNumberFormat="1" applyFont="1" applyFill="1" applyBorder="1" applyAlignment="1">
      <alignment horizontal="left" vertical="center" indent="1" shrinkToFit="1"/>
    </xf>
    <xf numFmtId="0" fontId="39" fillId="0" borderId="3" xfId="0" applyFont="1" applyFill="1" applyBorder="1" applyAlignment="1">
      <alignment horizontal="left" vertical="center" indent="1" shrinkToFit="1"/>
    </xf>
    <xf numFmtId="0" fontId="39" fillId="0" borderId="103" xfId="0" applyFont="1" applyBorder="1" applyAlignment="1">
      <alignment horizontal="center" vertical="center" shrinkToFit="1"/>
    </xf>
    <xf numFmtId="181" fontId="39" fillId="11" borderId="126" xfId="0" applyNumberFormat="1" applyFont="1" applyFill="1" applyBorder="1" applyAlignment="1">
      <alignment horizontal="center" vertical="center" shrinkToFit="1"/>
    </xf>
    <xf numFmtId="180" fontId="39" fillId="30" borderId="130" xfId="0" applyNumberFormat="1" applyFont="1" applyFill="1" applyBorder="1" applyAlignment="1">
      <alignment horizontal="right" vertical="center" shrinkToFit="1"/>
    </xf>
    <xf numFmtId="0" fontId="39" fillId="47" borderId="3" xfId="0" applyFont="1" applyFill="1" applyBorder="1" applyAlignment="1">
      <alignment horizontal="center" vertical="center" shrinkToFit="1"/>
    </xf>
    <xf numFmtId="0" fontId="39" fillId="48" borderId="3" xfId="0" applyFont="1" applyFill="1" applyBorder="1" applyAlignment="1">
      <alignment horizontal="center" vertical="center" shrinkToFit="1"/>
    </xf>
    <xf numFmtId="0" fontId="39" fillId="30" borderId="2" xfId="0" applyFont="1" applyFill="1" applyBorder="1" applyAlignment="1">
      <alignment horizontal="center" vertical="center" shrinkToFit="1"/>
    </xf>
    <xf numFmtId="0" fontId="39" fillId="49" borderId="2" xfId="0" applyFont="1" applyFill="1" applyBorder="1" applyAlignment="1">
      <alignment horizontal="center" vertical="center" shrinkToFit="1"/>
    </xf>
    <xf numFmtId="190" fontId="39" fillId="11" borderId="2" xfId="0" applyNumberFormat="1" applyFont="1" applyFill="1" applyBorder="1" applyAlignment="1">
      <alignment horizontal="center" vertical="center" shrinkToFit="1"/>
    </xf>
    <xf numFmtId="0" fontId="39" fillId="48" borderId="3" xfId="0" applyFont="1" applyFill="1" applyBorder="1" applyAlignment="1">
      <alignment horizontal="left" vertical="center" indent="1" shrinkToFit="1"/>
    </xf>
    <xf numFmtId="0" fontId="39" fillId="11" borderId="63" xfId="0" applyFont="1" applyFill="1" applyBorder="1" applyAlignment="1">
      <alignment horizontal="center" vertical="center" shrinkToFit="1"/>
    </xf>
    <xf numFmtId="181" fontId="39" fillId="11" borderId="54" xfId="0" applyNumberFormat="1" applyFont="1" applyFill="1" applyBorder="1" applyAlignment="1">
      <alignment horizontal="center" vertical="center" shrinkToFit="1"/>
    </xf>
    <xf numFmtId="180" fontId="39" fillId="30" borderId="57" xfId="0" applyNumberFormat="1" applyFont="1" applyFill="1" applyBorder="1" applyAlignment="1">
      <alignment horizontal="right" vertical="center" shrinkToFit="1"/>
    </xf>
    <xf numFmtId="0" fontId="39" fillId="11" borderId="52" xfId="0" applyFont="1" applyFill="1" applyBorder="1" applyAlignment="1">
      <alignment horizontal="center" vertical="center" shrinkToFit="1"/>
    </xf>
    <xf numFmtId="0" fontId="39" fillId="0" borderId="131" xfId="0" applyFont="1" applyBorder="1" applyAlignment="1">
      <alignment horizontal="center" vertical="center" shrinkToFit="1"/>
    </xf>
    <xf numFmtId="0" fontId="39" fillId="0" borderId="98" xfId="0" applyFont="1" applyBorder="1" applyAlignment="1">
      <alignment horizontal="center" vertical="center" shrinkToFit="1"/>
    </xf>
    <xf numFmtId="0" fontId="39" fillId="0" borderId="48" xfId="0" applyFont="1" applyBorder="1" applyAlignment="1">
      <alignment vertical="center"/>
    </xf>
    <xf numFmtId="181" fontId="39" fillId="11" borderId="47" xfId="0" applyNumberFormat="1" applyFont="1" applyFill="1" applyBorder="1" applyAlignment="1">
      <alignment horizontal="center" vertical="center" shrinkToFit="1"/>
    </xf>
    <xf numFmtId="181" fontId="39" fillId="11" borderId="0" xfId="0" applyNumberFormat="1" applyFont="1" applyFill="1" applyBorder="1" applyAlignment="1">
      <alignment horizontal="center" vertical="center" shrinkToFit="1"/>
    </xf>
    <xf numFmtId="0" fontId="39" fillId="0" borderId="13" xfId="0" applyFont="1" applyBorder="1" applyAlignment="1">
      <alignment vertical="center" shrinkToFit="1"/>
    </xf>
    <xf numFmtId="0" fontId="39" fillId="0" borderId="54" xfId="0" applyFont="1" applyBorder="1" applyAlignment="1">
      <alignment vertical="center" shrinkToFit="1"/>
    </xf>
    <xf numFmtId="0" fontId="39" fillId="0" borderId="51" xfId="0" applyFont="1" applyBorder="1" applyAlignment="1">
      <alignment vertical="center" shrinkToFit="1"/>
    </xf>
    <xf numFmtId="0" fontId="39" fillId="30" borderId="54" xfId="0" applyFont="1" applyFill="1" applyBorder="1" applyAlignment="1">
      <alignment horizontal="right" vertical="center" shrinkToFit="1"/>
    </xf>
    <xf numFmtId="180" fontId="39" fillId="30" borderId="132" xfId="0" applyNumberFormat="1" applyFont="1" applyFill="1" applyBorder="1" applyAlignment="1">
      <alignment horizontal="right" vertical="center" shrinkToFit="1"/>
    </xf>
    <xf numFmtId="0" fontId="39" fillId="0" borderId="4" xfId="0" applyFont="1" applyBorder="1" applyAlignment="1">
      <alignment shrinkToFit="1"/>
    </xf>
    <xf numFmtId="0" fontId="39" fillId="46" borderId="102" xfId="0" applyFont="1" applyFill="1" applyBorder="1" applyAlignment="1">
      <alignment horizontal="center" vertical="center" shrinkToFit="1"/>
    </xf>
    <xf numFmtId="38" fontId="39" fillId="30" borderId="52" xfId="144" applyFont="1" applyFill="1" applyBorder="1" applyAlignment="1">
      <alignment horizontal="right" vertical="center" shrinkToFit="1"/>
    </xf>
    <xf numFmtId="181" fontId="39" fillId="11" borderId="56" xfId="0" applyNumberFormat="1" applyFont="1" applyFill="1" applyBorder="1" applyAlignment="1">
      <alignment horizontal="center" vertical="center"/>
    </xf>
    <xf numFmtId="181" fontId="39" fillId="30" borderId="133" xfId="0" applyNumberFormat="1" applyFont="1" applyFill="1" applyBorder="1" applyAlignment="1">
      <alignment horizontal="distributed" vertical="center" shrinkToFit="1"/>
    </xf>
    <xf numFmtId="181" fontId="39" fillId="0" borderId="57" xfId="0" applyNumberFormat="1" applyFont="1" applyBorder="1" applyAlignment="1">
      <alignment horizontal="right" vertical="center" shrinkToFit="1"/>
    </xf>
    <xf numFmtId="0" fontId="0" fillId="30" borderId="133" xfId="0" applyFill="1" applyBorder="1">
      <alignment vertical="center"/>
    </xf>
    <xf numFmtId="192" fontId="39" fillId="30" borderId="2" xfId="0" applyNumberFormat="1" applyFont="1" applyFill="1" applyBorder="1" applyAlignment="1">
      <alignment horizontal="center" vertical="center" shrinkToFit="1"/>
    </xf>
    <xf numFmtId="0" fontId="39" fillId="11" borderId="54" xfId="0" applyNumberFormat="1" applyFont="1" applyFill="1" applyBorder="1" applyAlignment="1">
      <alignment horizontal="center" vertical="center" shrinkToFit="1"/>
    </xf>
    <xf numFmtId="182" fontId="39" fillId="0" borderId="54" xfId="0" applyNumberFormat="1" applyFont="1" applyBorder="1" applyAlignment="1">
      <alignment vertical="center" shrinkToFit="1"/>
    </xf>
    <xf numFmtId="0" fontId="39" fillId="0" borderId="134" xfId="0" applyFont="1" applyBorder="1" applyAlignment="1">
      <alignment horizontal="center" vertical="center" shrinkToFit="1"/>
    </xf>
    <xf numFmtId="0" fontId="40" fillId="48" borderId="135" xfId="143" applyNumberFormat="1" applyFill="1" applyBorder="1" applyAlignment="1" applyProtection="1">
      <alignment horizontal="left" vertical="center" shrinkToFit="1"/>
    </xf>
    <xf numFmtId="0" fontId="39" fillId="47" borderId="136" xfId="0" applyFont="1" applyFill="1" applyBorder="1" applyAlignment="1">
      <alignment horizontal="center" vertical="center" shrinkToFit="1"/>
    </xf>
    <xf numFmtId="0" fontId="39" fillId="48" borderId="136" xfId="0" applyFont="1" applyFill="1" applyBorder="1" applyAlignment="1">
      <alignment horizontal="center" vertical="center" shrinkToFit="1"/>
    </xf>
    <xf numFmtId="189" fontId="39" fillId="30" borderId="136" xfId="144" applyNumberFormat="1" applyFont="1" applyFill="1" applyBorder="1" applyAlignment="1">
      <alignment horizontal="center" vertical="center" shrinkToFit="1"/>
    </xf>
    <xf numFmtId="0" fontId="39" fillId="30" borderId="135" xfId="0" applyFont="1" applyFill="1" applyBorder="1" applyAlignment="1">
      <alignment horizontal="center" vertical="center" shrinkToFit="1"/>
    </xf>
    <xf numFmtId="0" fontId="39" fillId="49" borderId="135" xfId="0" applyFont="1" applyFill="1" applyBorder="1" applyAlignment="1">
      <alignment horizontal="center" vertical="center" shrinkToFit="1"/>
    </xf>
    <xf numFmtId="181" fontId="39" fillId="47" borderId="135" xfId="0" applyNumberFormat="1" applyFont="1" applyFill="1" applyBorder="1" applyAlignment="1">
      <alignment horizontal="center" vertical="center" shrinkToFit="1"/>
    </xf>
    <xf numFmtId="0" fontId="39" fillId="47" borderId="137" xfId="0" applyFont="1" applyFill="1" applyBorder="1" applyAlignment="1">
      <alignment horizontal="left" vertical="center" wrapText="1"/>
    </xf>
    <xf numFmtId="0" fontId="39" fillId="47" borderId="138" xfId="0" applyFont="1" applyFill="1" applyBorder="1" applyAlignment="1">
      <alignment horizontal="left" vertical="center" wrapText="1"/>
    </xf>
    <xf numFmtId="0" fontId="39" fillId="0" borderId="139" xfId="0" applyFont="1" applyBorder="1" applyAlignment="1">
      <alignment horizontal="left" vertical="center"/>
    </xf>
    <xf numFmtId="0" fontId="39" fillId="46" borderId="135" xfId="0" applyFont="1" applyFill="1" applyBorder="1" applyAlignment="1">
      <alignment horizontal="center" vertical="center" shrinkToFit="1"/>
    </xf>
    <xf numFmtId="0" fontId="39" fillId="11" borderId="135" xfId="0" applyFont="1" applyFill="1" applyBorder="1" applyAlignment="1">
      <alignment horizontal="center" vertical="center" shrinkToFit="1"/>
    </xf>
    <xf numFmtId="0" fontId="39" fillId="30" borderId="140" xfId="0" applyFont="1" applyFill="1" applyBorder="1" applyAlignment="1">
      <alignment horizontal="center" vertical="center" shrinkToFit="1"/>
    </xf>
    <xf numFmtId="0" fontId="39" fillId="0" borderId="141" xfId="0" applyFont="1" applyBorder="1" applyAlignment="1">
      <alignment horizontal="center" vertical="center" shrinkToFit="1"/>
    </xf>
    <xf numFmtId="0" fontId="39" fillId="0" borderId="135" xfId="0" applyFont="1" applyBorder="1" applyAlignment="1">
      <alignment horizontal="center" vertical="center" shrinkToFit="1"/>
    </xf>
    <xf numFmtId="0" fontId="39" fillId="11" borderId="136" xfId="0" applyFont="1" applyFill="1" applyBorder="1" applyAlignment="1">
      <alignment horizontal="left" vertical="center" indent="1" shrinkToFit="1"/>
    </xf>
    <xf numFmtId="191" fontId="39" fillId="11" borderId="136" xfId="0" applyNumberFormat="1" applyFont="1" applyFill="1" applyBorder="1" applyAlignment="1">
      <alignment horizontal="left" vertical="center" indent="1" shrinkToFit="1"/>
    </xf>
    <xf numFmtId="192" fontId="39" fillId="30" borderId="135" xfId="0" applyNumberFormat="1" applyFont="1" applyFill="1" applyBorder="1" applyAlignment="1">
      <alignment horizontal="center" vertical="center" shrinkToFit="1"/>
    </xf>
    <xf numFmtId="0" fontId="39" fillId="11" borderId="140" xfId="0" applyFont="1" applyFill="1" applyBorder="1" applyAlignment="1">
      <alignment horizontal="center" vertical="center" shrinkToFit="1"/>
    </xf>
    <xf numFmtId="0" fontId="39" fillId="0" borderId="137" xfId="0" applyFont="1" applyBorder="1" applyAlignment="1">
      <alignment horizontal="center" vertical="center" shrinkToFit="1"/>
    </xf>
    <xf numFmtId="0" fontId="39" fillId="0" borderId="142" xfId="0" applyFont="1" applyBorder="1" applyAlignment="1">
      <alignment horizontal="center" vertical="center" shrinkToFit="1"/>
    </xf>
    <xf numFmtId="180" fontId="39" fillId="47" borderId="136" xfId="0" applyNumberFormat="1" applyFont="1" applyFill="1" applyBorder="1" applyAlignment="1">
      <alignment horizontal="center" vertical="center" shrinkToFit="1"/>
    </xf>
    <xf numFmtId="181" fontId="39" fillId="47" borderId="136" xfId="0" applyNumberFormat="1" applyFont="1" applyFill="1" applyBorder="1" applyAlignment="1">
      <alignment horizontal="left" vertical="center" indent="1" shrinkToFit="1"/>
    </xf>
    <xf numFmtId="180" fontId="39" fillId="30" borderId="136" xfId="0" applyNumberFormat="1" applyFont="1" applyFill="1" applyBorder="1" applyAlignment="1">
      <alignment horizontal="center" vertical="center" shrinkToFit="1"/>
    </xf>
    <xf numFmtId="0" fontId="39" fillId="48" borderId="136" xfId="0" applyFont="1" applyFill="1" applyBorder="1" applyAlignment="1">
      <alignment horizontal="left" vertical="center" indent="1" shrinkToFit="1"/>
    </xf>
    <xf numFmtId="0" fontId="39" fillId="0" borderId="136" xfId="0" applyFont="1" applyFill="1" applyBorder="1" applyAlignment="1">
      <alignment horizontal="left" vertical="center" indent="1" shrinkToFit="1"/>
    </xf>
    <xf numFmtId="182" fontId="39" fillId="0" borderId="143" xfId="0" applyNumberFormat="1" applyFont="1" applyBorder="1" applyAlignment="1">
      <alignment vertical="center" shrinkToFit="1"/>
    </xf>
    <xf numFmtId="181" fontId="39" fillId="11" borderId="139" xfId="0" applyNumberFormat="1" applyFont="1" applyFill="1" applyBorder="1" applyAlignment="1">
      <alignment horizontal="center" vertical="center" shrinkToFit="1"/>
    </xf>
    <xf numFmtId="181" fontId="39" fillId="11" borderId="66" xfId="0" applyNumberFormat="1" applyFont="1" applyFill="1" applyBorder="1" applyAlignment="1">
      <alignment horizontal="center" vertical="center" shrinkToFit="1"/>
    </xf>
    <xf numFmtId="181" fontId="39" fillId="11" borderId="67" xfId="0" applyNumberFormat="1" applyFont="1" applyFill="1" applyBorder="1" applyAlignment="1">
      <alignment horizontal="center" vertical="center" shrinkToFit="1"/>
    </xf>
    <xf numFmtId="181" fontId="39" fillId="11" borderId="138" xfId="0" applyNumberFormat="1" applyFont="1" applyFill="1" applyBorder="1" applyAlignment="1">
      <alignment horizontal="center" vertical="center" shrinkToFit="1"/>
    </xf>
    <xf numFmtId="0" fontId="39" fillId="11" borderId="143" xfId="0" applyFont="1" applyFill="1" applyBorder="1" applyAlignment="1">
      <alignment horizontal="center" vertical="center" shrinkToFit="1"/>
    </xf>
    <xf numFmtId="181" fontId="39" fillId="11" borderId="144" xfId="0" applyNumberFormat="1" applyFont="1" applyFill="1" applyBorder="1" applyAlignment="1">
      <alignment horizontal="center" vertical="center"/>
    </xf>
    <xf numFmtId="0" fontId="39" fillId="0" borderId="141" xfId="0" applyFont="1" applyBorder="1" applyAlignment="1">
      <alignment vertical="center" shrinkToFit="1"/>
    </xf>
    <xf numFmtId="0" fontId="39" fillId="0" borderId="135" xfId="0" applyFont="1" applyBorder="1" applyAlignment="1">
      <alignment horizontal="left" vertical="center" shrinkToFit="1"/>
    </xf>
    <xf numFmtId="181" fontId="39" fillId="11" borderId="145" xfId="0" applyNumberFormat="1" applyFont="1" applyFill="1" applyBorder="1" applyAlignment="1">
      <alignment horizontal="left" vertical="center" indent="1" shrinkToFit="1"/>
    </xf>
    <xf numFmtId="181" fontId="39" fillId="11" borderId="146" xfId="0" applyNumberFormat="1" applyFont="1" applyFill="1" applyBorder="1" applyAlignment="1">
      <alignment horizontal="center" vertical="center" shrinkToFit="1"/>
    </xf>
    <xf numFmtId="0" fontId="39" fillId="11" borderId="146" xfId="0" applyFont="1" applyFill="1" applyBorder="1" applyAlignment="1">
      <alignment horizontal="center" vertical="center" shrinkToFit="1"/>
    </xf>
    <xf numFmtId="181" fontId="39" fillId="11" borderId="136" xfId="0" applyNumberFormat="1" applyFont="1" applyFill="1" applyBorder="1" applyAlignment="1">
      <alignment horizontal="left" vertical="center" indent="1" shrinkToFit="1"/>
    </xf>
    <xf numFmtId="0" fontId="0" fillId="30" borderId="147" xfId="0" applyFill="1" applyBorder="1">
      <alignment vertical="center"/>
    </xf>
    <xf numFmtId="182" fontId="39" fillId="0" borderId="148" xfId="0" applyNumberFormat="1" applyFont="1" applyBorder="1" applyAlignment="1">
      <alignment vertical="center" shrinkToFit="1"/>
    </xf>
    <xf numFmtId="181" fontId="39" fillId="11" borderId="149" xfId="0" applyNumberFormat="1" applyFont="1" applyFill="1" applyBorder="1" applyAlignment="1">
      <alignment horizontal="center" vertical="center" shrinkToFit="1"/>
    </xf>
    <xf numFmtId="181" fontId="39" fillId="11" borderId="150" xfId="0" applyNumberFormat="1" applyFont="1" applyFill="1" applyBorder="1" applyAlignment="1">
      <alignment horizontal="center" vertical="center" shrinkToFit="1"/>
    </xf>
    <xf numFmtId="186" fontId="39" fillId="11" borderId="151" xfId="0" applyNumberFormat="1" applyFont="1" applyFill="1" applyBorder="1" applyAlignment="1">
      <alignment horizontal="center" vertical="center" shrinkToFit="1"/>
    </xf>
    <xf numFmtId="181" fontId="39" fillId="11" borderId="144" xfId="0" applyNumberFormat="1" applyFont="1" applyFill="1" applyBorder="1" applyAlignment="1">
      <alignment horizontal="center" vertical="center" shrinkToFit="1"/>
    </xf>
    <xf numFmtId="0" fontId="39" fillId="0" borderId="148" xfId="0" applyFont="1" applyBorder="1" applyAlignment="1">
      <alignment horizontal="center" vertical="center" shrinkToFit="1"/>
    </xf>
    <xf numFmtId="181" fontId="39" fillId="0" borderId="152" xfId="0" applyNumberFormat="1" applyFont="1" applyBorder="1" applyAlignment="1">
      <alignment horizontal="right" vertical="center" shrinkToFit="1"/>
    </xf>
    <xf numFmtId="0" fontId="44" fillId="0" borderId="0" xfId="0" applyFont="1" applyAlignment="1">
      <alignment vertical="center"/>
    </xf>
    <xf numFmtId="0" fontId="39" fillId="0" borderId="0" xfId="0" applyFont="1" applyBorder="1" applyAlignment="1">
      <alignment horizontal="left" vertical="center"/>
    </xf>
    <xf numFmtId="0" fontId="45" fillId="0" borderId="0" xfId="0" applyFont="1">
      <alignment vertical="center"/>
    </xf>
    <xf numFmtId="0" fontId="39" fillId="0" borderId="0" xfId="0" applyFont="1" applyBorder="1" applyAlignment="1">
      <alignment vertical="center"/>
    </xf>
    <xf numFmtId="0" fontId="39" fillId="0" borderId="16" xfId="0" applyFont="1" applyBorder="1" applyAlignment="1">
      <alignment horizontal="left" vertical="center"/>
    </xf>
    <xf numFmtId="0" fontId="39" fillId="0" borderId="19" xfId="0" applyFont="1" applyBorder="1" applyAlignment="1">
      <alignment horizontal="left" vertical="center"/>
    </xf>
    <xf numFmtId="0" fontId="39" fillId="0" borderId="17" xfId="0" applyFont="1" applyBorder="1" applyAlignment="1">
      <alignment vertical="center"/>
    </xf>
    <xf numFmtId="0" fontId="39" fillId="0" borderId="17" xfId="0" applyFont="1" applyBorder="1" applyAlignment="1">
      <alignment horizontal="left" vertical="center"/>
    </xf>
    <xf numFmtId="0" fontId="46" fillId="0" borderId="36" xfId="0" applyFont="1" applyBorder="1" applyAlignment="1">
      <alignment vertical="center"/>
    </xf>
    <xf numFmtId="0" fontId="46" fillId="0" borderId="61" xfId="0" applyFont="1" applyBorder="1" applyAlignment="1">
      <alignment vertical="center"/>
    </xf>
    <xf numFmtId="0" fontId="46" fillId="0" borderId="37" xfId="0" applyFont="1" applyBorder="1" applyAlignment="1">
      <alignment vertical="center"/>
    </xf>
    <xf numFmtId="0" fontId="39" fillId="0" borderId="36" xfId="0" applyFont="1" applyBorder="1" applyAlignment="1">
      <alignment vertical="center"/>
    </xf>
    <xf numFmtId="0" fontId="39" fillId="0" borderId="37" xfId="0" applyFont="1" applyBorder="1" applyAlignment="1">
      <alignment vertical="center"/>
    </xf>
    <xf numFmtId="191" fontId="39" fillId="0" borderId="19" xfId="0" applyNumberFormat="1" applyFont="1" applyBorder="1" applyAlignment="1">
      <alignment horizontal="left" vertical="center"/>
    </xf>
    <xf numFmtId="0" fontId="39" fillId="0" borderId="0" xfId="0" applyFont="1" applyAlignment="1">
      <alignment horizontal="left" vertical="center"/>
    </xf>
    <xf numFmtId="0" fontId="39" fillId="0" borderId="36" xfId="0" applyFont="1" applyBorder="1" applyAlignment="1">
      <alignment horizontal="left" vertical="center"/>
    </xf>
    <xf numFmtId="0" fontId="39" fillId="0" borderId="61" xfId="0" applyFont="1" applyBorder="1" applyAlignment="1">
      <alignment horizontal="left" vertical="center"/>
    </xf>
    <xf numFmtId="0" fontId="39" fillId="0" borderId="36" xfId="0" applyFont="1" applyBorder="1">
      <alignment vertical="center"/>
    </xf>
    <xf numFmtId="0" fontId="39" fillId="0" borderId="61" xfId="0" applyFont="1" applyBorder="1">
      <alignment vertical="center"/>
    </xf>
    <xf numFmtId="0" fontId="39" fillId="0" borderId="37" xfId="0" applyFont="1" applyBorder="1">
      <alignment vertical="center"/>
    </xf>
    <xf numFmtId="0" fontId="46" fillId="0" borderId="46" xfId="0" applyFont="1" applyBorder="1" applyAlignment="1">
      <alignment vertical="center"/>
    </xf>
    <xf numFmtId="0" fontId="46" fillId="0" borderId="0" xfId="0" applyFont="1" applyBorder="1" applyAlignment="1">
      <alignment vertical="center"/>
    </xf>
    <xf numFmtId="0" fontId="46" fillId="0" borderId="47" xfId="0" applyFont="1" applyBorder="1" applyAlignment="1">
      <alignment vertical="center"/>
    </xf>
    <xf numFmtId="0" fontId="39" fillId="0" borderId="46" xfId="0" applyFont="1" applyBorder="1" applyAlignment="1">
      <alignment vertical="center"/>
    </xf>
    <xf numFmtId="0" fontId="39" fillId="0" borderId="47" xfId="0" applyFont="1" applyBorder="1" applyAlignment="1">
      <alignment vertical="center"/>
    </xf>
    <xf numFmtId="0" fontId="39" fillId="0" borderId="20" xfId="0" applyFont="1" applyBorder="1" applyAlignment="1">
      <alignment vertical="center"/>
    </xf>
    <xf numFmtId="0" fontId="39" fillId="0" borderId="18" xfId="0" applyFont="1" applyBorder="1" applyAlignment="1">
      <alignment vertical="center"/>
    </xf>
    <xf numFmtId="0" fontId="39" fillId="0" borderId="58" xfId="0" applyFont="1" applyBorder="1" applyAlignment="1">
      <alignment vertical="center"/>
    </xf>
    <xf numFmtId="0" fontId="46" fillId="0" borderId="20" xfId="0" applyFont="1" applyBorder="1" applyAlignment="1">
      <alignment vertical="center"/>
    </xf>
    <xf numFmtId="0" fontId="46" fillId="0" borderId="58" xfId="0" applyFont="1" applyBorder="1" applyAlignment="1">
      <alignment vertical="center"/>
    </xf>
    <xf numFmtId="0" fontId="39" fillId="0" borderId="20" xfId="0" applyFont="1" applyBorder="1" applyAlignment="1">
      <alignment horizontal="left" vertical="center"/>
    </xf>
    <xf numFmtId="0" fontId="39" fillId="0" borderId="18" xfId="0" applyFont="1" applyBorder="1" applyAlignment="1">
      <alignment horizontal="left" vertical="center"/>
    </xf>
    <xf numFmtId="0" fontId="22" fillId="0" borderId="0" xfId="0" applyFont="1" applyAlignment="1">
      <alignment vertical="center"/>
    </xf>
    <xf numFmtId="188" fontId="39" fillId="0" borderId="16" xfId="0" applyNumberFormat="1" applyFont="1" applyBorder="1" applyAlignment="1">
      <alignment vertical="center"/>
    </xf>
    <xf numFmtId="188" fontId="39" fillId="0" borderId="19" xfId="0" applyNumberFormat="1" applyFont="1" applyBorder="1" applyAlignment="1">
      <alignment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39" fillId="0" borderId="17" xfId="0" applyFont="1" applyBorder="1" applyAlignment="1">
      <alignment horizontal="center" vertical="center"/>
    </xf>
    <xf numFmtId="0" fontId="46" fillId="30" borderId="0" xfId="0" applyFont="1" applyFill="1" applyAlignment="1">
      <alignment vertical="center"/>
    </xf>
    <xf numFmtId="0" fontId="46" fillId="0" borderId="18" xfId="0" applyFont="1" applyBorder="1" applyAlignment="1">
      <alignment vertical="center"/>
    </xf>
    <xf numFmtId="181" fontId="46" fillId="0" borderId="61" xfId="0" applyNumberFormat="1" applyFont="1" applyBorder="1" applyAlignment="1">
      <alignment vertical="center"/>
    </xf>
    <xf numFmtId="0" fontId="39" fillId="0" borderId="61" xfId="0" applyFont="1" applyBorder="1" applyAlignment="1">
      <alignment vertical="center"/>
    </xf>
    <xf numFmtId="0" fontId="39" fillId="0" borderId="0" xfId="0" applyFont="1" applyAlignment="1">
      <alignment horizontal="center" vertical="center" textRotation="255" shrinkToFit="1"/>
    </xf>
    <xf numFmtId="0" fontId="39" fillId="0" borderId="0" xfId="0" applyFont="1" applyAlignment="1">
      <alignment horizontal="center" vertical="center"/>
    </xf>
    <xf numFmtId="0" fontId="39" fillId="0" borderId="0" xfId="0" applyFont="1" applyAlignment="1">
      <alignment horizontal="center" vertical="center" shrinkToFit="1"/>
    </xf>
    <xf numFmtId="0" fontId="39" fillId="0" borderId="0" xfId="0" applyFont="1" applyBorder="1" applyAlignment="1">
      <alignment horizontal="center" vertical="center"/>
    </xf>
    <xf numFmtId="49" fontId="46" fillId="0" borderId="46" xfId="0" applyNumberFormat="1" applyFont="1" applyBorder="1" applyAlignment="1">
      <alignment horizontal="center" vertical="center"/>
    </xf>
    <xf numFmtId="49" fontId="46" fillId="0" borderId="0" xfId="0" applyNumberFormat="1" applyFont="1" applyBorder="1" applyAlignment="1">
      <alignment horizontal="center" vertical="center"/>
    </xf>
    <xf numFmtId="49" fontId="46" fillId="0" borderId="47" xfId="0" applyNumberFormat="1" applyFont="1" applyBorder="1" applyAlignment="1">
      <alignment horizontal="center" vertical="center"/>
    </xf>
    <xf numFmtId="49" fontId="46" fillId="0" borderId="46" xfId="0" applyNumberFormat="1" applyFont="1" applyBorder="1" applyAlignment="1">
      <alignment vertical="center"/>
    </xf>
    <xf numFmtId="49" fontId="46" fillId="0" borderId="0" xfId="0" applyNumberFormat="1" applyFont="1" applyBorder="1" applyAlignment="1">
      <alignment vertical="center"/>
    </xf>
    <xf numFmtId="0" fontId="39" fillId="0" borderId="0" xfId="0" applyFont="1" applyAlignment="1">
      <alignment horizontal="left" vertical="center" textRotation="255" shrinkToFit="1"/>
    </xf>
    <xf numFmtId="49" fontId="46" fillId="0" borderId="47" xfId="0" applyNumberFormat="1" applyFont="1" applyBorder="1" applyAlignment="1">
      <alignment horizontal="center" vertical="center" shrinkToFit="1"/>
    </xf>
    <xf numFmtId="49" fontId="46" fillId="0" borderId="20" xfId="0" applyNumberFormat="1" applyFont="1" applyBorder="1" applyAlignment="1">
      <alignment horizontal="center" vertical="center" shrinkToFit="1"/>
    </xf>
    <xf numFmtId="49" fontId="46" fillId="0" borderId="18" xfId="0" applyNumberFormat="1" applyFont="1" applyBorder="1" applyAlignment="1">
      <alignment horizontal="center" vertical="center" shrinkToFit="1"/>
    </xf>
    <xf numFmtId="49" fontId="46" fillId="0" borderId="58" xfId="0" applyNumberFormat="1" applyFont="1" applyBorder="1" applyAlignment="1">
      <alignment horizontal="center" vertical="center" shrinkToFit="1"/>
    </xf>
    <xf numFmtId="38" fontId="46" fillId="0" borderId="20" xfId="144" applyFont="1" applyBorder="1" applyAlignment="1">
      <alignment horizontal="right" vertical="center" shrinkToFit="1"/>
    </xf>
    <xf numFmtId="38" fontId="46" fillId="0" borderId="18" xfId="144" applyFont="1" applyBorder="1" applyAlignment="1">
      <alignment horizontal="right" vertical="center" shrinkToFit="1"/>
    </xf>
    <xf numFmtId="38" fontId="46" fillId="0" borderId="58" xfId="144" applyFont="1" applyBorder="1" applyAlignment="1">
      <alignment horizontal="right" vertical="center" shrinkToFit="1"/>
    </xf>
    <xf numFmtId="38" fontId="39" fillId="0" borderId="0" xfId="0" applyNumberFormat="1" applyFont="1" applyAlignment="1">
      <alignment vertical="center" shrinkToFit="1"/>
    </xf>
    <xf numFmtId="0" fontId="48" fillId="0" borderId="0" xfId="0" applyFont="1" applyAlignment="1">
      <alignment vertical="center" textRotation="255"/>
    </xf>
    <xf numFmtId="0" fontId="48" fillId="0" borderId="0" xfId="0" applyFont="1">
      <alignment vertical="center"/>
    </xf>
    <xf numFmtId="0" fontId="49" fillId="0" borderId="0" xfId="0" applyFont="1" applyAlignment="1">
      <alignment vertical="center"/>
    </xf>
    <xf numFmtId="0" fontId="49" fillId="0" borderId="0" xfId="0" applyFont="1" applyAlignment="1">
      <alignment vertical="center" textRotation="255"/>
    </xf>
    <xf numFmtId="0" fontId="49" fillId="0" borderId="16" xfId="0" applyFont="1" applyBorder="1" applyAlignment="1">
      <alignment horizontal="center" vertical="center"/>
    </xf>
    <xf numFmtId="0" fontId="49" fillId="0" borderId="19" xfId="0" applyFont="1" applyBorder="1" applyAlignment="1">
      <alignment horizontal="center" vertical="center"/>
    </xf>
    <xf numFmtId="0" fontId="48" fillId="0" borderId="16" xfId="0" applyFont="1" applyFill="1" applyBorder="1" applyAlignment="1">
      <alignment horizontal="center" vertical="center" textRotation="255" shrinkToFit="1"/>
    </xf>
    <xf numFmtId="0" fontId="48" fillId="0" borderId="17" xfId="0" applyFont="1" applyFill="1" applyBorder="1" applyAlignment="1">
      <alignment horizontal="center" vertical="center" textRotation="255" shrinkToFit="1"/>
    </xf>
    <xf numFmtId="0" fontId="49" fillId="0" borderId="16" xfId="0" applyFont="1" applyBorder="1" applyAlignment="1">
      <alignment horizontal="center" vertical="center" textRotation="255" shrinkToFit="1"/>
    </xf>
    <xf numFmtId="0" fontId="49" fillId="0" borderId="19" xfId="0" applyFont="1" applyBorder="1" applyAlignment="1">
      <alignment horizontal="center" vertical="center" textRotation="255" shrinkToFit="1"/>
    </xf>
    <xf numFmtId="0" fontId="49" fillId="0" borderId="17" xfId="0" applyFont="1" applyBorder="1" applyAlignment="1">
      <alignment horizontal="center" vertical="center" textRotation="255" shrinkToFit="1"/>
    </xf>
    <xf numFmtId="0" fontId="50" fillId="0" borderId="19" xfId="0" applyFont="1" applyBorder="1" applyAlignment="1">
      <alignment horizontal="center" vertical="center" textRotation="255" wrapText="1" shrinkToFit="1"/>
    </xf>
    <xf numFmtId="0" fontId="50" fillId="0" borderId="17" xfId="0" applyFont="1" applyBorder="1" applyAlignment="1">
      <alignment horizontal="center" vertical="center" textRotation="255" shrinkToFit="1"/>
    </xf>
    <xf numFmtId="0" fontId="50" fillId="0" borderId="3" xfId="0" applyFont="1" applyBorder="1" applyAlignment="1">
      <alignment horizontal="center" vertical="center" textRotation="255" wrapText="1" shrinkToFit="1"/>
    </xf>
    <xf numFmtId="0" fontId="49" fillId="0" borderId="0" xfId="0" applyFont="1" applyAlignment="1">
      <alignment horizontal="center" vertical="center" textRotation="255" shrinkToFit="1"/>
    </xf>
    <xf numFmtId="0" fontId="49" fillId="0" borderId="0" xfId="0" applyFont="1">
      <alignment vertical="center"/>
    </xf>
    <xf numFmtId="0" fontId="51" fillId="0" borderId="3" xfId="143" applyFont="1" applyBorder="1" applyAlignment="1" applyProtection="1">
      <alignment vertical="center"/>
    </xf>
    <xf numFmtId="0" fontId="52" fillId="0" borderId="3" xfId="0" applyFont="1" applyBorder="1">
      <alignment vertical="center"/>
    </xf>
    <xf numFmtId="0" fontId="53" fillId="0" borderId="3" xfId="0" applyFont="1" applyBorder="1">
      <alignment vertical="center"/>
    </xf>
    <xf numFmtId="0" fontId="48" fillId="0" borderId="3" xfId="0" applyFont="1" applyBorder="1">
      <alignment vertical="center"/>
    </xf>
    <xf numFmtId="0" fontId="54" fillId="0" borderId="3" xfId="0" applyFont="1" applyBorder="1">
      <alignment vertical="center"/>
    </xf>
    <xf numFmtId="0" fontId="40" fillId="0" borderId="3" xfId="143" applyFont="1" applyBorder="1" applyAlignment="1" applyProtection="1">
      <alignment vertical="center"/>
    </xf>
    <xf numFmtId="0" fontId="0" fillId="0" borderId="0" xfId="0" applyAlignment="1" applyProtection="1">
      <alignment vertical="center"/>
    </xf>
    <xf numFmtId="0" fontId="55" fillId="0" borderId="36" xfId="0" applyFont="1" applyBorder="1" applyAlignment="1">
      <alignment horizontal="center" vertical="center"/>
    </xf>
    <xf numFmtId="0" fontId="55" fillId="0" borderId="37" xfId="0" applyFont="1" applyBorder="1" applyAlignment="1">
      <alignment horizontal="center" vertical="center"/>
    </xf>
    <xf numFmtId="0" fontId="55" fillId="0" borderId="3" xfId="0" applyFont="1" applyBorder="1" applyAlignment="1">
      <alignment horizontal="center" vertical="center"/>
    </xf>
    <xf numFmtId="0" fontId="55" fillId="0" borderId="0" xfId="0" applyFont="1" applyAlignment="1">
      <alignment horizontal="center" vertical="center"/>
    </xf>
    <xf numFmtId="0" fontId="55" fillId="0" borderId="16"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58" xfId="0" applyFont="1" applyBorder="1" applyAlignment="1">
      <alignment horizontal="center" vertical="center" wrapText="1"/>
    </xf>
    <xf numFmtId="0" fontId="55" fillId="0" borderId="3" xfId="0" applyFont="1" applyBorder="1" applyAlignment="1">
      <alignment horizontal="center" vertical="center" shrinkToFit="1"/>
    </xf>
    <xf numFmtId="0" fontId="55" fillId="0" borderId="0" xfId="0" applyFont="1" applyAlignment="1">
      <alignment horizontal="center" vertical="center" shrinkToFit="1"/>
    </xf>
    <xf numFmtId="0" fontId="40" fillId="0" borderId="3" xfId="143" applyFill="1" applyBorder="1" applyAlignment="1" applyProtection="1">
      <alignment vertical="center" shrinkToFit="1"/>
    </xf>
    <xf numFmtId="0" fontId="56" fillId="0" borderId="3" xfId="0" applyFont="1" applyFill="1" applyBorder="1" applyAlignment="1">
      <alignment vertical="center" shrinkToFit="1"/>
    </xf>
    <xf numFmtId="0" fontId="57" fillId="0" borderId="16" xfId="143" applyFont="1" applyBorder="1" applyAlignment="1" applyProtection="1">
      <alignment vertical="center" shrinkToFit="1"/>
    </xf>
    <xf numFmtId="0" fontId="55" fillId="0" borderId="19" xfId="0" applyFont="1" applyBorder="1" applyAlignment="1">
      <alignment vertical="center" shrinkToFit="1"/>
    </xf>
    <xf numFmtId="0" fontId="56" fillId="0" borderId="19" xfId="0" applyFont="1" applyBorder="1" applyAlignment="1">
      <alignment vertical="center" shrinkToFit="1"/>
    </xf>
    <xf numFmtId="0" fontId="55" fillId="0" borderId="17" xfId="0" applyFont="1" applyBorder="1" applyAlignment="1">
      <alignment vertical="center" shrinkToFit="1"/>
    </xf>
    <xf numFmtId="0" fontId="56" fillId="0" borderId="17" xfId="0" applyFont="1" applyBorder="1" applyAlignment="1">
      <alignment vertical="center" shrinkToFit="1"/>
    </xf>
    <xf numFmtId="0" fontId="57" fillId="0" borderId="19" xfId="143" applyFont="1" applyBorder="1" applyAlignment="1" applyProtection="1">
      <alignment vertical="center" shrinkToFit="1"/>
    </xf>
    <xf numFmtId="0" fontId="55" fillId="0" borderId="3" xfId="0" applyFont="1" applyBorder="1" applyAlignment="1">
      <alignment vertical="center" shrinkToFit="1"/>
    </xf>
    <xf numFmtId="0" fontId="40" fillId="0" borderId="0" xfId="143" applyAlignment="1" applyProtection="1">
      <alignment vertical="center"/>
    </xf>
    <xf numFmtId="0" fontId="57" fillId="0" borderId="3" xfId="143" applyFont="1" applyBorder="1" applyAlignment="1" applyProtection="1">
      <alignment vertical="center" shrinkToFit="1"/>
    </xf>
    <xf numFmtId="0" fontId="56" fillId="0" borderId="0" xfId="0" applyFont="1" applyFill="1" applyAlignment="1">
      <alignment vertical="center" shrinkToFit="1"/>
    </xf>
    <xf numFmtId="0" fontId="0" fillId="0" borderId="0" xfId="107" applyFont="1"/>
    <xf numFmtId="0" fontId="37" fillId="0" borderId="0" xfId="107" applyFont="1"/>
    <xf numFmtId="38" fontId="37" fillId="0" borderId="0" xfId="144" applyFont="1" applyAlignment="1"/>
    <xf numFmtId="0" fontId="48" fillId="0" borderId="0" xfId="107" applyFont="1" applyFill="1" applyAlignment="1">
      <alignment vertical="center" shrinkToFit="1"/>
    </xf>
    <xf numFmtId="0" fontId="37" fillId="0" borderId="3" xfId="107" applyFont="1" applyBorder="1" applyAlignment="1">
      <alignment horizontal="center" vertical="center" shrinkToFit="1"/>
    </xf>
    <xf numFmtId="0" fontId="37" fillId="11" borderId="3" xfId="107" applyFont="1" applyFill="1" applyBorder="1" applyAlignment="1">
      <alignment horizontal="left" vertical="center" shrinkToFit="1"/>
    </xf>
    <xf numFmtId="0" fontId="37" fillId="0" borderId="0" xfId="107" applyFont="1" applyBorder="1" applyAlignment="1">
      <alignment horizontal="center" vertical="center" shrinkToFit="1"/>
    </xf>
    <xf numFmtId="0" fontId="37" fillId="0" borderId="0" xfId="107" applyFont="1" applyAlignment="1">
      <alignment horizontal="center"/>
    </xf>
    <xf numFmtId="38" fontId="37" fillId="0" borderId="0" xfId="144" applyFont="1" applyAlignment="1">
      <alignment horizontal="center"/>
    </xf>
    <xf numFmtId="0" fontId="37" fillId="0" borderId="0" xfId="107" applyFont="1" applyFill="1" applyAlignment="1">
      <alignment vertical="center" shrinkToFit="1"/>
    </xf>
    <xf numFmtId="49" fontId="0" fillId="0" borderId="0" xfId="0" applyNumberFormat="1">
      <alignment vertical="center"/>
    </xf>
    <xf numFmtId="14" fontId="0" fillId="0" borderId="0" xfId="0" applyNumberFormat="1">
      <alignment vertical="center"/>
    </xf>
    <xf numFmtId="0" fontId="58" fillId="0" borderId="0" xfId="104" applyFont="1" applyAlignment="1">
      <alignment vertical="center"/>
    </xf>
    <xf numFmtId="0" fontId="58" fillId="0" borderId="74" xfId="104" applyFont="1" applyBorder="1" applyAlignment="1">
      <alignment horizontal="distributed" vertical="center"/>
    </xf>
    <xf numFmtId="0" fontId="58" fillId="0" borderId="74" xfId="104" applyFont="1" applyBorder="1" applyAlignment="1">
      <alignment horizontal="center" vertical="center"/>
    </xf>
    <xf numFmtId="0" fontId="58" fillId="0" borderId="74" xfId="104" applyFont="1" applyBorder="1" applyAlignment="1">
      <alignment horizontal="left" vertical="center" indent="1"/>
    </xf>
    <xf numFmtId="0" fontId="58" fillId="0" borderId="3" xfId="104" applyFont="1" applyBorder="1" applyAlignment="1">
      <alignment horizontal="distributed" vertical="center" indent="1"/>
    </xf>
    <xf numFmtId="0" fontId="58" fillId="0" borderId="3" xfId="104" applyFont="1" applyBorder="1" applyAlignment="1">
      <alignment horizontal="center" vertical="center"/>
    </xf>
    <xf numFmtId="0" fontId="58" fillId="0" borderId="74" xfId="104" applyFont="1" applyBorder="1" applyAlignment="1">
      <alignment horizontal="distributed" vertical="center" indent="1"/>
    </xf>
    <xf numFmtId="0" fontId="58" fillId="0" borderId="2" xfId="104" applyFont="1" applyBorder="1" applyAlignment="1">
      <alignment horizontal="center" vertical="center"/>
    </xf>
    <xf numFmtId="0" fontId="58" fillId="0" borderId="2" xfId="104" applyFont="1" applyBorder="1" applyAlignment="1">
      <alignment horizontal="left" vertical="center" indent="1"/>
    </xf>
    <xf numFmtId="0" fontId="58" fillId="0" borderId="2" xfId="104" applyFont="1" applyBorder="1" applyAlignment="1">
      <alignment horizontal="distributed" vertical="center" indent="1"/>
    </xf>
    <xf numFmtId="0" fontId="58" fillId="0" borderId="64" xfId="104" applyFont="1" applyBorder="1" applyAlignment="1">
      <alignment horizontal="center" vertical="center"/>
    </xf>
    <xf numFmtId="0" fontId="58" fillId="0" borderId="64" xfId="104" applyFont="1" applyBorder="1" applyAlignment="1">
      <alignment horizontal="distributed" vertical="center" indent="1"/>
    </xf>
    <xf numFmtId="0" fontId="58" fillId="0" borderId="2" xfId="104" applyFont="1" applyBorder="1" applyAlignment="1">
      <alignment horizontal="distributed" vertical="center"/>
    </xf>
    <xf numFmtId="0" fontId="59" fillId="30" borderId="74" xfId="143" applyFont="1" applyFill="1" applyBorder="1" applyAlignment="1" applyProtection="1">
      <alignment horizontal="left" vertical="center" indent="1"/>
    </xf>
    <xf numFmtId="0" fontId="58" fillId="30" borderId="74" xfId="104" applyFont="1" applyFill="1" applyBorder="1" applyAlignment="1">
      <alignment horizontal="left" vertical="center" indent="1"/>
    </xf>
    <xf numFmtId="38" fontId="58" fillId="30" borderId="74" xfId="144" applyFont="1" applyFill="1" applyBorder="1" applyAlignment="1">
      <alignment horizontal="right" vertical="center"/>
    </xf>
    <xf numFmtId="0" fontId="59" fillId="30" borderId="2" xfId="143" applyFont="1" applyFill="1" applyBorder="1" applyAlignment="1" applyProtection="1">
      <alignment horizontal="left" vertical="center" indent="1"/>
    </xf>
    <xf numFmtId="0" fontId="58" fillId="30" borderId="2" xfId="104" applyFont="1" applyFill="1" applyBorder="1" applyAlignment="1">
      <alignment horizontal="left" vertical="center" indent="1"/>
    </xf>
    <xf numFmtId="38" fontId="58" fillId="30" borderId="2" xfId="144" applyFont="1" applyFill="1" applyBorder="1" applyAlignment="1">
      <alignment horizontal="right" vertical="center"/>
    </xf>
    <xf numFmtId="0" fontId="58" fillId="0" borderId="2" xfId="104" applyFont="1" applyBorder="1" applyAlignment="1">
      <alignment vertical="center"/>
    </xf>
    <xf numFmtId="181" fontId="58" fillId="30" borderId="74" xfId="104" applyNumberFormat="1" applyFont="1" applyFill="1" applyBorder="1" applyAlignment="1">
      <alignment horizontal="distributed" vertical="center" indent="4"/>
    </xf>
    <xf numFmtId="181" fontId="58" fillId="0" borderId="74" xfId="104" applyNumberFormat="1" applyFont="1" applyFill="1" applyBorder="1" applyAlignment="1">
      <alignment horizontal="distributed" vertical="center" indent="4"/>
    </xf>
    <xf numFmtId="0" fontId="60" fillId="0" borderId="2" xfId="104" applyFont="1" applyBorder="1" applyAlignment="1">
      <alignment horizontal="center" vertical="center"/>
    </xf>
    <xf numFmtId="181" fontId="58" fillId="30" borderId="2" xfId="104" applyNumberFormat="1" applyFont="1" applyFill="1" applyBorder="1" applyAlignment="1">
      <alignment horizontal="distributed" vertical="center" indent="4"/>
    </xf>
    <xf numFmtId="181" fontId="58" fillId="0" borderId="2" xfId="104" applyNumberFormat="1" applyFont="1" applyFill="1" applyBorder="1" applyAlignment="1">
      <alignment horizontal="distributed" vertical="center" indent="4"/>
    </xf>
    <xf numFmtId="0" fontId="60" fillId="0" borderId="2" xfId="104" applyFont="1" applyBorder="1" applyAlignment="1">
      <alignment horizontal="distributed" vertical="center"/>
    </xf>
    <xf numFmtId="0" fontId="58" fillId="0" borderId="2" xfId="104" applyFont="1" applyBorder="1" applyAlignment="1">
      <alignment horizontal="left" vertical="center"/>
    </xf>
    <xf numFmtId="181" fontId="58" fillId="30" borderId="64" xfId="104" applyNumberFormat="1" applyFont="1" applyFill="1" applyBorder="1" applyAlignment="1">
      <alignment horizontal="distributed" vertical="center" indent="4"/>
    </xf>
    <xf numFmtId="181" fontId="58" fillId="0" borderId="64" xfId="104" applyNumberFormat="1" applyFont="1" applyFill="1" applyBorder="1" applyAlignment="1">
      <alignment horizontal="distributed" vertical="center" indent="4"/>
    </xf>
    <xf numFmtId="0" fontId="60" fillId="0" borderId="64" xfId="104" applyFont="1" applyBorder="1" applyAlignment="1">
      <alignment horizontal="distributed" vertical="center"/>
    </xf>
    <xf numFmtId="0" fontId="58" fillId="0" borderId="64" xfId="104" applyFont="1" applyBorder="1" applyAlignment="1">
      <alignment horizontal="left" vertical="center" indent="1"/>
    </xf>
    <xf numFmtId="0" fontId="58" fillId="0" borderId="64" xfId="104" applyFont="1" applyBorder="1" applyAlignment="1">
      <alignment vertical="center"/>
    </xf>
    <xf numFmtId="0" fontId="59" fillId="30" borderId="64" xfId="143" applyFont="1" applyFill="1" applyBorder="1" applyAlignment="1" applyProtection="1">
      <alignment horizontal="left" vertical="center" indent="1"/>
    </xf>
    <xf numFmtId="0" fontId="58" fillId="30" borderId="64" xfId="104" applyFont="1" applyFill="1" applyBorder="1" applyAlignment="1">
      <alignment horizontal="left" vertical="center" indent="1"/>
    </xf>
    <xf numFmtId="0" fontId="61" fillId="0" borderId="0" xfId="104" applyFont="1"/>
    <xf numFmtId="0" fontId="58" fillId="0" borderId="0" xfId="104" applyFont="1"/>
    <xf numFmtId="0" fontId="61" fillId="0" borderId="0" xfId="104" applyFont="1" applyAlignment="1">
      <alignment vertical="center"/>
    </xf>
    <xf numFmtId="0" fontId="60" fillId="30" borderId="0" xfId="104" applyFont="1" applyFill="1" applyAlignment="1">
      <alignment horizontal="distributed" vertical="center" indent="9"/>
    </xf>
    <xf numFmtId="0" fontId="58" fillId="30" borderId="0" xfId="101" applyFont="1" applyFill="1" applyAlignment="1">
      <alignment horizontal="left" indent="1"/>
    </xf>
    <xf numFmtId="0" fontId="58" fillId="30" borderId="0" xfId="101" applyFont="1" applyFill="1" applyAlignment="1">
      <alignment horizontal="left" indent="2"/>
    </xf>
    <xf numFmtId="193" fontId="58" fillId="0" borderId="0" xfId="104" applyNumberFormat="1" applyFont="1" applyAlignment="1">
      <alignment vertical="center"/>
    </xf>
    <xf numFmtId="193" fontId="58" fillId="0" borderId="0" xfId="104" applyNumberFormat="1" applyFont="1" applyAlignment="1">
      <alignment horizontal="right" vertical="center"/>
    </xf>
    <xf numFmtId="0" fontId="58" fillId="30" borderId="0" xfId="104" applyFont="1" applyFill="1" applyAlignment="1">
      <alignment horizontal="left" vertical="center" indent="1"/>
    </xf>
    <xf numFmtId="0" fontId="58" fillId="0" borderId="16" xfId="104" applyFont="1" applyBorder="1" applyAlignment="1">
      <alignment horizontal="distributed" vertical="center" wrapText="1" indent="1"/>
    </xf>
    <xf numFmtId="0" fontId="58" fillId="0" borderId="19" xfId="104" applyFont="1" applyBorder="1" applyAlignment="1">
      <alignment horizontal="distributed" vertical="center" wrapText="1" indent="1"/>
    </xf>
    <xf numFmtId="0" fontId="58" fillId="0" borderId="17" xfId="104" applyFont="1" applyBorder="1" applyAlignment="1">
      <alignment horizontal="distributed" vertical="center" wrapText="1" indent="1"/>
    </xf>
    <xf numFmtId="0" fontId="61" fillId="0" borderId="0" xfId="101" applyFont="1" applyFill="1" applyAlignment="1">
      <alignment horizontal="left" indent="1"/>
    </xf>
    <xf numFmtId="181" fontId="58" fillId="30" borderId="0" xfId="104" applyNumberFormat="1" applyFont="1" applyFill="1" applyAlignment="1">
      <alignment horizontal="distributed" vertical="center"/>
    </xf>
    <xf numFmtId="0" fontId="58" fillId="0" borderId="0" xfId="104" applyFont="1" applyAlignment="1">
      <alignment horizontal="right" vertical="center"/>
    </xf>
    <xf numFmtId="0" fontId="60" fillId="0" borderId="0" xfId="104" applyFont="1" applyAlignment="1">
      <alignment vertical="center"/>
    </xf>
    <xf numFmtId="193" fontId="58" fillId="30" borderId="74" xfId="104" applyNumberFormat="1" applyFont="1" applyFill="1" applyBorder="1" applyAlignment="1">
      <alignment horizontal="left" vertical="center" indent="3"/>
    </xf>
    <xf numFmtId="193" fontId="58" fillId="30" borderId="2" xfId="104" applyNumberFormat="1" applyFont="1" applyFill="1" applyBorder="1" applyAlignment="1">
      <alignment horizontal="left" vertical="center" indent="3"/>
    </xf>
    <xf numFmtId="0" fontId="58" fillId="0" borderId="0" xfId="104" applyFont="1" applyFill="1" applyAlignment="1">
      <alignment horizontal="center" vertical="center"/>
    </xf>
    <xf numFmtId="0" fontId="61" fillId="0" borderId="0" xfId="101" applyFont="1" applyFill="1" applyAlignment="1">
      <alignment horizontal="left"/>
    </xf>
    <xf numFmtId="0" fontId="58" fillId="0" borderId="0" xfId="104" applyFont="1" applyAlignment="1">
      <alignment horizontal="left" vertical="center" indent="1"/>
    </xf>
    <xf numFmtId="193" fontId="58" fillId="30" borderId="64" xfId="104" applyNumberFormat="1" applyFont="1" applyFill="1" applyBorder="1" applyAlignment="1">
      <alignment horizontal="left" vertical="center" indent="3"/>
    </xf>
    <xf numFmtId="0" fontId="61" fillId="0" borderId="0" xfId="0" applyFont="1">
      <alignment vertical="center"/>
    </xf>
    <xf numFmtId="0" fontId="62" fillId="0" borderId="0" xfId="0" applyFont="1" applyBorder="1" applyAlignment="1">
      <alignment horizontal="distributed" vertical="center" indent="10"/>
    </xf>
    <xf numFmtId="0" fontId="61" fillId="0" borderId="0" xfId="0" applyFont="1" applyAlignment="1">
      <alignment horizontal="distributed" vertical="center" indent="8"/>
    </xf>
    <xf numFmtId="0" fontId="61" fillId="30" borderId="0" xfId="101" applyFont="1" applyFill="1" applyAlignment="1">
      <alignment horizontal="left" indent="1"/>
    </xf>
    <xf numFmtId="0" fontId="61" fillId="30" borderId="0" xfId="101" applyNumberFormat="1" applyFont="1" applyFill="1" applyAlignment="1">
      <alignment horizontal="left" indent="2"/>
    </xf>
    <xf numFmtId="0" fontId="61" fillId="0" borderId="0" xfId="0" applyFont="1" applyBorder="1" applyAlignment="1">
      <alignment vertical="distributed" wrapText="1"/>
    </xf>
    <xf numFmtId="0" fontId="61" fillId="0" borderId="0" xfId="0" applyFont="1" applyAlignment="1">
      <alignment vertical="center" wrapText="1"/>
    </xf>
    <xf numFmtId="0" fontId="61" fillId="0" borderId="0" xfId="0" applyFont="1" applyAlignment="1">
      <alignment horizontal="center"/>
    </xf>
    <xf numFmtId="0" fontId="61" fillId="0" borderId="36" xfId="0" applyFont="1" applyBorder="1" applyAlignment="1">
      <alignment horizontal="distributed" vertical="center" indent="1"/>
    </xf>
    <xf numFmtId="0" fontId="61" fillId="0" borderId="74" xfId="0" applyFont="1" applyBorder="1" applyAlignment="1">
      <alignment horizontal="distributed" vertical="center" indent="1"/>
    </xf>
    <xf numFmtId="0" fontId="61" fillId="0" borderId="153" xfId="0" applyFont="1" applyBorder="1" applyAlignment="1">
      <alignment horizontal="center" vertical="center" wrapText="1"/>
    </xf>
    <xf numFmtId="0" fontId="61" fillId="0" borderId="154" xfId="0" applyFont="1" applyBorder="1">
      <alignment vertical="center"/>
    </xf>
    <xf numFmtId="0" fontId="61" fillId="0" borderId="155" xfId="0" applyFont="1" applyBorder="1">
      <alignment vertical="center"/>
    </xf>
    <xf numFmtId="0" fontId="61" fillId="0" borderId="37" xfId="0" applyFont="1" applyBorder="1" applyAlignment="1">
      <alignment horizontal="center" vertical="center"/>
    </xf>
    <xf numFmtId="194" fontId="61" fillId="0" borderId="0" xfId="0" applyNumberFormat="1" applyFont="1">
      <alignment vertical="center"/>
    </xf>
    <xf numFmtId="0" fontId="41" fillId="0" borderId="0" xfId="0" applyFont="1" applyFill="1" applyAlignment="1">
      <alignment horizontal="right"/>
    </xf>
    <xf numFmtId="0" fontId="61" fillId="0" borderId="20" xfId="0" applyFont="1" applyBorder="1" applyAlignment="1">
      <alignment horizontal="distributed" vertical="center" indent="1"/>
    </xf>
    <xf numFmtId="0" fontId="61" fillId="0" borderId="64" xfId="0" applyFont="1" applyBorder="1" applyAlignment="1">
      <alignment horizontal="distributed" vertical="center" indent="1"/>
    </xf>
    <xf numFmtId="0" fontId="61" fillId="0" borderId="156" xfId="0" applyFont="1" applyBorder="1" applyAlignment="1">
      <alignment horizontal="center" vertical="center"/>
    </xf>
    <xf numFmtId="0" fontId="61" fillId="0" borderId="128" xfId="0" applyFont="1" applyBorder="1" applyAlignment="1">
      <alignment horizontal="center" vertical="center"/>
    </xf>
    <xf numFmtId="0" fontId="61" fillId="0" borderId="157" xfId="0" applyFont="1" applyBorder="1" applyAlignment="1">
      <alignment horizontal="center" vertical="center"/>
    </xf>
    <xf numFmtId="0" fontId="61" fillId="0" borderId="58" xfId="0" applyFont="1" applyBorder="1" applyAlignment="1">
      <alignment horizontal="center" vertical="center"/>
    </xf>
    <xf numFmtId="0" fontId="61" fillId="30" borderId="74" xfId="0" applyFont="1" applyFill="1" applyBorder="1" applyAlignment="1">
      <alignment horizontal="left" vertical="center" indent="1"/>
    </xf>
    <xf numFmtId="0" fontId="61" fillId="11" borderId="59" xfId="0" applyFont="1" applyFill="1" applyBorder="1" applyAlignment="1">
      <alignment horizontal="left" vertical="center" indent="1"/>
    </xf>
    <xf numFmtId="0" fontId="61" fillId="11" borderId="79" xfId="0" applyFont="1" applyFill="1" applyBorder="1" applyAlignment="1">
      <alignment horizontal="left" vertical="center" indent="1"/>
    </xf>
    <xf numFmtId="0" fontId="61" fillId="11" borderId="60" xfId="0" applyFont="1" applyFill="1" applyBorder="1" applyAlignment="1">
      <alignment horizontal="left" vertical="center" indent="1"/>
    </xf>
    <xf numFmtId="0" fontId="61" fillId="11" borderId="74" xfId="0" applyFont="1" applyFill="1" applyBorder="1" applyAlignment="1">
      <alignment horizontal="left" vertical="center" wrapText="1" indent="1"/>
    </xf>
    <xf numFmtId="0" fontId="61" fillId="30" borderId="2" xfId="0" applyFont="1" applyFill="1" applyBorder="1" applyAlignment="1">
      <alignment horizontal="left" vertical="center" indent="1"/>
    </xf>
    <xf numFmtId="0" fontId="61" fillId="11" borderId="62" xfId="0" applyFont="1" applyFill="1" applyBorder="1" applyAlignment="1">
      <alignment horizontal="left" vertical="center" indent="1"/>
    </xf>
    <xf numFmtId="0" fontId="61" fillId="11" borderId="55" xfId="0" applyFont="1" applyFill="1" applyBorder="1" applyAlignment="1">
      <alignment horizontal="left" vertical="center" indent="1"/>
    </xf>
    <xf numFmtId="0" fontId="61" fillId="11" borderId="63" xfId="0" applyFont="1" applyFill="1" applyBorder="1" applyAlignment="1">
      <alignment horizontal="left" vertical="center" indent="1"/>
    </xf>
    <xf numFmtId="0" fontId="61" fillId="11" borderId="2" xfId="0" applyFont="1" applyFill="1" applyBorder="1" applyAlignment="1">
      <alignment horizontal="left" vertical="center" wrapText="1" indent="1"/>
    </xf>
    <xf numFmtId="0" fontId="61" fillId="30" borderId="0" xfId="101" applyFont="1" applyFill="1" applyAlignment="1">
      <alignment horizontal="left"/>
    </xf>
    <xf numFmtId="0" fontId="61" fillId="11" borderId="0" xfId="0" applyFont="1" applyFill="1" applyAlignment="1">
      <alignment horizontal="distributed" indent="1"/>
    </xf>
    <xf numFmtId="194" fontId="61" fillId="11" borderId="0" xfId="0" applyNumberFormat="1" applyFont="1" applyFill="1" applyAlignment="1">
      <alignment horizontal="distributed" indent="1"/>
    </xf>
    <xf numFmtId="194" fontId="61" fillId="0" borderId="0" xfId="0" applyNumberFormat="1" applyFont="1" applyFill="1" applyAlignment="1">
      <alignment horizontal="distributed" indent="1"/>
    </xf>
    <xf numFmtId="0" fontId="61" fillId="30" borderId="64" xfId="0" applyFont="1" applyFill="1" applyBorder="1" applyAlignment="1">
      <alignment horizontal="left" vertical="center" indent="1"/>
    </xf>
    <xf numFmtId="0" fontId="61" fillId="11" borderId="66" xfId="0" applyFont="1" applyFill="1" applyBorder="1" applyAlignment="1">
      <alignment horizontal="left" vertical="center" indent="1"/>
    </xf>
    <xf numFmtId="0" fontId="61" fillId="11" borderId="71" xfId="0" applyFont="1" applyFill="1" applyBorder="1" applyAlignment="1">
      <alignment horizontal="left" vertical="center" indent="1"/>
    </xf>
    <xf numFmtId="0" fontId="61" fillId="11" borderId="67" xfId="0" applyFont="1" applyFill="1" applyBorder="1" applyAlignment="1">
      <alignment horizontal="left" vertical="center" indent="1"/>
    </xf>
    <xf numFmtId="0" fontId="61" fillId="11" borderId="64" xfId="0" applyFont="1" applyFill="1" applyBorder="1" applyAlignment="1">
      <alignment horizontal="left" vertical="center" wrapText="1" indent="1"/>
    </xf>
    <xf numFmtId="0" fontId="62" fillId="0" borderId="0" xfId="0" applyFont="1" applyBorder="1" applyAlignment="1">
      <alignment horizontal="center" vertical="center"/>
    </xf>
    <xf numFmtId="0" fontId="61" fillId="0" borderId="0" xfId="0" applyFont="1" applyAlignment="1">
      <alignment vertical="distributed" wrapText="1"/>
    </xf>
    <xf numFmtId="0" fontId="61" fillId="0" borderId="0" xfId="0" applyFont="1" applyAlignment="1">
      <alignment horizontal="left" vertical="center"/>
    </xf>
    <xf numFmtId="0" fontId="61" fillId="0" borderId="0" xfId="0" applyFont="1" applyAlignment="1">
      <alignment horizontal="center" vertical="center"/>
    </xf>
    <xf numFmtId="0" fontId="61" fillId="0" borderId="3" xfId="0" applyFont="1" applyBorder="1" applyAlignment="1">
      <alignment horizontal="center" vertical="center"/>
    </xf>
    <xf numFmtId="0" fontId="61" fillId="11" borderId="3" xfId="0" applyFont="1" applyFill="1" applyBorder="1" applyAlignment="1">
      <alignment horizontal="center" vertical="center"/>
    </xf>
    <xf numFmtId="0" fontId="41" fillId="0" borderId="0" xfId="0" applyFont="1" applyFill="1" applyAlignment="1">
      <alignment vertical="center"/>
    </xf>
    <xf numFmtId="0" fontId="41" fillId="0" borderId="0" xfId="0" applyFont="1" applyFill="1" applyAlignment="1">
      <alignment horizontal="right" vertical="center"/>
    </xf>
    <xf numFmtId="0" fontId="61" fillId="0" borderId="0" xfId="0" applyFont="1" applyAlignment="1">
      <alignment horizontal="left" vertical="center" wrapText="1"/>
    </xf>
    <xf numFmtId="0" fontId="63" fillId="0" borderId="0" xfId="104" applyFont="1" applyAlignment="1">
      <alignment vertical="center"/>
    </xf>
    <xf numFmtId="0" fontId="64" fillId="0" borderId="0" xfId="90" applyFont="1" applyBorder="1" applyAlignment="1">
      <alignment horizontal="center" vertical="center"/>
    </xf>
    <xf numFmtId="0" fontId="64" fillId="0" borderId="4" xfId="90" applyFont="1" applyBorder="1" applyAlignment="1">
      <alignment horizontal="center" vertical="center"/>
    </xf>
    <xf numFmtId="0" fontId="61" fillId="0" borderId="24" xfId="90" applyFont="1" applyBorder="1" applyAlignment="1">
      <alignment horizontal="center" vertical="center"/>
    </xf>
    <xf numFmtId="0" fontId="61" fillId="0" borderId="30" xfId="90" applyFont="1" applyBorder="1" applyAlignment="1">
      <alignment horizontal="center" vertical="center"/>
    </xf>
    <xf numFmtId="0" fontId="61" fillId="0" borderId="26" xfId="90" applyFont="1" applyBorder="1" applyAlignment="1">
      <alignment horizontal="center" vertical="center"/>
    </xf>
    <xf numFmtId="0" fontId="61" fillId="0" borderId="158" xfId="90" applyFont="1" applyBorder="1">
      <alignment vertical="center"/>
    </xf>
    <xf numFmtId="0" fontId="61" fillId="0" borderId="28" xfId="90" applyFont="1" applyBorder="1">
      <alignment vertical="center"/>
    </xf>
    <xf numFmtId="0" fontId="39" fillId="0" borderId="28" xfId="94" applyFont="1" applyBorder="1">
      <alignment vertical="center"/>
    </xf>
    <xf numFmtId="0" fontId="39" fillId="0" borderId="159" xfId="94" applyFont="1" applyBorder="1">
      <alignment vertical="center"/>
    </xf>
    <xf numFmtId="0" fontId="61" fillId="0" borderId="158" xfId="90" applyFont="1" applyBorder="1" applyAlignment="1">
      <alignment vertical="center" textRotation="255"/>
    </xf>
    <xf numFmtId="0" fontId="61" fillId="0" borderId="28" xfId="90" applyFont="1" applyBorder="1" applyAlignment="1">
      <alignment horizontal="center" vertical="center" textRotation="255"/>
    </xf>
    <xf numFmtId="0" fontId="61" fillId="0" borderId="28" xfId="90" applyFont="1" applyBorder="1" applyAlignment="1">
      <alignment vertical="center" textRotation="255"/>
    </xf>
    <xf numFmtId="0" fontId="61" fillId="0" borderId="159" xfId="90" applyFont="1" applyBorder="1" applyAlignment="1">
      <alignment vertical="center" textRotation="255"/>
    </xf>
    <xf numFmtId="0" fontId="39" fillId="0" borderId="24" xfId="90" applyFont="1" applyBorder="1" applyAlignment="1">
      <alignment horizontal="center" vertical="center"/>
    </xf>
    <xf numFmtId="0" fontId="65" fillId="0" borderId="159" xfId="90" applyFont="1" applyBorder="1">
      <alignment vertical="center"/>
    </xf>
    <xf numFmtId="0" fontId="65" fillId="0" borderId="0" xfId="90" applyFont="1" applyBorder="1">
      <alignment vertical="center"/>
    </xf>
    <xf numFmtId="0" fontId="61" fillId="0" borderId="45" xfId="90" applyFont="1" applyBorder="1" applyAlignment="1">
      <alignment horizontal="center" vertical="center"/>
    </xf>
    <xf numFmtId="0" fontId="61" fillId="0" borderId="2" xfId="90" applyFont="1" applyBorder="1" applyAlignment="1">
      <alignment horizontal="center" vertical="center"/>
    </xf>
    <xf numFmtId="0" fontId="61" fillId="0" borderId="46" xfId="90" applyFont="1" applyBorder="1" applyAlignment="1">
      <alignment horizontal="center" vertical="center"/>
    </xf>
    <xf numFmtId="0" fontId="61" fillId="0" borderId="104" xfId="90" applyFont="1" applyBorder="1">
      <alignment vertical="center"/>
    </xf>
    <xf numFmtId="0" fontId="61" fillId="0" borderId="0" xfId="0" applyFont="1" applyBorder="1">
      <alignment vertical="center"/>
    </xf>
    <xf numFmtId="0" fontId="39" fillId="0" borderId="0" xfId="94" applyFont="1" applyBorder="1">
      <alignment vertical="center"/>
    </xf>
    <xf numFmtId="0" fontId="39" fillId="0" borderId="4" xfId="94" applyFont="1" applyBorder="1">
      <alignment vertical="center"/>
    </xf>
    <xf numFmtId="0" fontId="61" fillId="0" borderId="104" xfId="90" applyFont="1" applyBorder="1" applyAlignment="1">
      <alignment vertical="center" textRotation="255"/>
    </xf>
    <xf numFmtId="0" fontId="61" fillId="0" borderId="18" xfId="90" applyFont="1" applyBorder="1" applyAlignment="1">
      <alignment horizontal="center" vertical="center" textRotation="255"/>
    </xf>
    <xf numFmtId="0" fontId="61" fillId="0" borderId="0" xfId="90" applyFont="1" applyBorder="1" applyAlignment="1">
      <alignment vertical="center" textRotation="255"/>
    </xf>
    <xf numFmtId="0" fontId="61" fillId="0" borderId="4" xfId="90" applyFont="1" applyBorder="1" applyAlignment="1">
      <alignment vertical="center" textRotation="255"/>
    </xf>
    <xf numFmtId="0" fontId="39" fillId="0" borderId="45" xfId="90" applyFont="1" applyBorder="1" applyAlignment="1">
      <alignment horizontal="center" vertical="center"/>
    </xf>
    <xf numFmtId="0" fontId="65" fillId="0" borderId="4" xfId="90" applyFont="1" applyBorder="1">
      <alignment vertical="center"/>
    </xf>
    <xf numFmtId="0" fontId="61" fillId="0" borderId="0" xfId="90" applyFont="1" applyBorder="1" applyAlignment="1">
      <alignment horizontal="left" vertical="top"/>
    </xf>
    <xf numFmtId="0" fontId="39" fillId="0" borderId="4" xfId="90" applyFont="1" applyBorder="1" applyAlignment="1">
      <alignment horizontal="center" vertical="center"/>
    </xf>
    <xf numFmtId="0" fontId="61" fillId="0" borderId="160" xfId="90" applyFont="1" applyBorder="1" applyAlignment="1">
      <alignment horizontal="center" vertical="center" textRotation="255"/>
    </xf>
    <xf numFmtId="0" fontId="61" fillId="0" borderId="161" xfId="90" applyFont="1" applyBorder="1" applyAlignment="1">
      <alignment horizontal="center" vertical="center" textRotation="255"/>
    </xf>
    <xf numFmtId="0" fontId="61" fillId="0" borderId="145" xfId="90" applyFont="1" applyBorder="1" applyAlignment="1">
      <alignment horizontal="center" vertical="center" textRotation="255"/>
    </xf>
    <xf numFmtId="0" fontId="61" fillId="0" borderId="162" xfId="90" applyFont="1" applyBorder="1" applyAlignment="1">
      <alignment horizontal="center" vertical="center" textRotation="255"/>
    </xf>
    <xf numFmtId="0" fontId="61" fillId="0" borderId="163" xfId="90" applyFont="1" applyBorder="1" applyAlignment="1">
      <alignment horizontal="center" vertical="center" textRotation="255"/>
    </xf>
    <xf numFmtId="0" fontId="39" fillId="0" borderId="164" xfId="90" applyFont="1" applyBorder="1" applyAlignment="1">
      <alignment horizontal="center" vertical="center"/>
    </xf>
    <xf numFmtId="0" fontId="61" fillId="0" borderId="159" xfId="90" applyFont="1" applyBorder="1">
      <alignment vertical="center"/>
    </xf>
    <xf numFmtId="0" fontId="39" fillId="0" borderId="165" xfId="90" applyFont="1" applyBorder="1" applyAlignment="1">
      <alignment horizontal="center" vertical="center"/>
    </xf>
    <xf numFmtId="0" fontId="65" fillId="0" borderId="166" xfId="90" applyFont="1" applyBorder="1">
      <alignment vertical="center"/>
    </xf>
    <xf numFmtId="0" fontId="61" fillId="0" borderId="134" xfId="90" applyFont="1" applyBorder="1" applyAlignment="1">
      <alignment horizontal="center" vertical="center"/>
    </xf>
    <xf numFmtId="0" fontId="61" fillId="0" borderId="135" xfId="90" applyFont="1" applyBorder="1" applyAlignment="1">
      <alignment horizontal="center" vertical="center"/>
    </xf>
    <xf numFmtId="0" fontId="61" fillId="0" borderId="137" xfId="90" applyFont="1" applyBorder="1" applyAlignment="1">
      <alignment horizontal="center" vertical="center"/>
    </xf>
    <xf numFmtId="0" fontId="61" fillId="0" borderId="4" xfId="90" applyFont="1" applyBorder="1">
      <alignment vertical="center"/>
    </xf>
    <xf numFmtId="0" fontId="61" fillId="0" borderId="0" xfId="90" applyFont="1" applyBorder="1" applyAlignment="1">
      <alignment horizontal="center" vertical="center"/>
    </xf>
    <xf numFmtId="0" fontId="41" fillId="30" borderId="44" xfId="143" applyFont="1" applyFill="1" applyBorder="1" applyAlignment="1" applyProtection="1">
      <alignment horizontal="left" vertical="center" indent="1"/>
    </xf>
    <xf numFmtId="0" fontId="65" fillId="0" borderId="167" xfId="90" applyFont="1" applyBorder="1">
      <alignment vertical="center"/>
    </xf>
    <xf numFmtId="0" fontId="61" fillId="0" borderId="45" xfId="90" applyFont="1" applyBorder="1">
      <alignment vertical="center"/>
    </xf>
    <xf numFmtId="0" fontId="61" fillId="0" borderId="46" xfId="90" applyFont="1" applyBorder="1">
      <alignment vertical="center"/>
    </xf>
    <xf numFmtId="0" fontId="41" fillId="30" borderId="57" xfId="143" applyFont="1" applyFill="1" applyBorder="1" applyAlignment="1" applyProtection="1">
      <alignment horizontal="left" vertical="center" indent="1"/>
    </xf>
    <xf numFmtId="0" fontId="61" fillId="0" borderId="104" xfId="90" applyFont="1" applyBorder="1" applyAlignment="1">
      <alignment horizontal="left" vertical="center"/>
    </xf>
    <xf numFmtId="0" fontId="61" fillId="0" borderId="0" xfId="90" applyFont="1" applyBorder="1" applyAlignment="1">
      <alignment horizontal="left" vertical="center"/>
    </xf>
    <xf numFmtId="0" fontId="61" fillId="0" borderId="0" xfId="90" applyFont="1" applyBorder="1" applyAlignment="1">
      <alignment horizontal="right" vertical="center"/>
    </xf>
    <xf numFmtId="0" fontId="61" fillId="0" borderId="104" xfId="90" applyFont="1" applyBorder="1" applyAlignment="1">
      <alignment horizontal="center" vertical="center"/>
    </xf>
    <xf numFmtId="0" fontId="61" fillId="0" borderId="0" xfId="90" applyFont="1" applyBorder="1" applyAlignment="1">
      <alignment vertical="top"/>
    </xf>
    <xf numFmtId="0" fontId="61" fillId="0" borderId="45" xfId="90" applyFont="1" applyBorder="1" applyAlignment="1">
      <alignment vertical="center"/>
    </xf>
    <xf numFmtId="0" fontId="61" fillId="0" borderId="165" xfId="90" applyFont="1" applyBorder="1" applyAlignment="1">
      <alignment horizontal="center" vertical="center"/>
    </xf>
    <xf numFmtId="0" fontId="39" fillId="0" borderId="4" xfId="90" applyFont="1" applyBorder="1" applyAlignment="1">
      <alignment horizontal="left" vertical="center"/>
    </xf>
    <xf numFmtId="0" fontId="65" fillId="0" borderId="57" xfId="90" applyFont="1" applyBorder="1">
      <alignment vertical="center"/>
    </xf>
    <xf numFmtId="0" fontId="0" fillId="0" borderId="159" xfId="0" applyBorder="1">
      <alignment vertical="center"/>
    </xf>
    <xf numFmtId="0" fontId="61" fillId="0" borderId="4" xfId="90" applyFont="1" applyBorder="1" applyAlignment="1">
      <alignment horizontal="center" vertical="center"/>
    </xf>
    <xf numFmtId="0" fontId="0" fillId="0" borderId="4" xfId="0" applyBorder="1">
      <alignment vertical="center"/>
    </xf>
    <xf numFmtId="0" fontId="61" fillId="0" borderId="164" xfId="90" applyFont="1" applyBorder="1" applyAlignment="1">
      <alignment horizontal="center" vertical="center"/>
    </xf>
    <xf numFmtId="0" fontId="39" fillId="0" borderId="165" xfId="90" applyFont="1" applyBorder="1" applyAlignment="1">
      <alignment horizontal="center" vertical="center" wrapText="1"/>
    </xf>
    <xf numFmtId="181" fontId="61" fillId="0" borderId="45" xfId="90" applyNumberFormat="1" applyFont="1" applyBorder="1" applyAlignment="1">
      <alignment horizontal="center" vertical="center"/>
    </xf>
    <xf numFmtId="181" fontId="61" fillId="0" borderId="4" xfId="90" applyNumberFormat="1" applyFont="1" applyBorder="1" applyAlignment="1">
      <alignment horizontal="center" vertical="center"/>
    </xf>
    <xf numFmtId="0" fontId="39" fillId="0" borderId="134" xfId="90" applyFont="1" applyBorder="1" applyAlignment="1">
      <alignment horizontal="center" vertical="center"/>
    </xf>
    <xf numFmtId="0" fontId="65" fillId="0" borderId="168" xfId="90" applyFont="1" applyBorder="1">
      <alignment vertical="center"/>
    </xf>
    <xf numFmtId="0" fontId="0" fillId="0" borderId="168" xfId="0" applyBorder="1">
      <alignment vertical="center"/>
    </xf>
    <xf numFmtId="0" fontId="39" fillId="0" borderId="169" xfId="90" applyFont="1" applyBorder="1" applyAlignment="1">
      <alignment horizontal="center" vertical="center"/>
    </xf>
    <xf numFmtId="0" fontId="65" fillId="0" borderId="169" xfId="90" applyFont="1" applyBorder="1" applyAlignment="1">
      <alignment horizontal="center" vertical="center"/>
    </xf>
    <xf numFmtId="0" fontId="39" fillId="0" borderId="24" xfId="90" applyFont="1" applyBorder="1" applyAlignment="1">
      <alignment horizontal="center" vertical="center" wrapText="1"/>
    </xf>
    <xf numFmtId="0" fontId="65" fillId="0" borderId="159" xfId="90" applyFont="1" applyBorder="1" applyAlignment="1">
      <alignment horizontal="center" vertical="center"/>
    </xf>
    <xf numFmtId="0" fontId="39" fillId="0" borderId="45" xfId="90" applyFont="1" applyBorder="1" applyAlignment="1">
      <alignment horizontal="center" vertical="center" wrapText="1"/>
    </xf>
    <xf numFmtId="0" fontId="65" fillId="0" borderId="4" xfId="90" applyFont="1" applyBorder="1" applyAlignment="1">
      <alignment horizontal="center" vertical="center"/>
    </xf>
    <xf numFmtId="0" fontId="39" fillId="0" borderId="164" xfId="90" applyFont="1" applyBorder="1" applyAlignment="1">
      <alignment horizontal="center" vertical="center" wrapText="1"/>
    </xf>
    <xf numFmtId="0" fontId="65" fillId="0" borderId="167" xfId="90" applyFont="1" applyBorder="1" applyAlignment="1">
      <alignment horizontal="center" vertical="center"/>
    </xf>
    <xf numFmtId="0" fontId="65" fillId="0" borderId="166" xfId="90" applyFont="1" applyBorder="1" applyAlignment="1">
      <alignment horizontal="center" vertical="center"/>
    </xf>
    <xf numFmtId="181" fontId="61" fillId="0" borderId="134" xfId="90" applyNumberFormat="1" applyFont="1" applyBorder="1" applyAlignment="1">
      <alignment horizontal="center" vertical="center"/>
    </xf>
    <xf numFmtId="0" fontId="61" fillId="0" borderId="137" xfId="90" applyFont="1" applyBorder="1">
      <alignment vertical="center"/>
    </xf>
    <xf numFmtId="0" fontId="61" fillId="0" borderId="138" xfId="90" applyFont="1" applyBorder="1">
      <alignment vertical="center"/>
    </xf>
    <xf numFmtId="0" fontId="41" fillId="30" borderId="152" xfId="143" applyFont="1" applyFill="1" applyBorder="1" applyAlignment="1" applyProtection="1">
      <alignment horizontal="left" vertical="center" indent="1"/>
    </xf>
    <xf numFmtId="0" fontId="61" fillId="0" borderId="170" xfId="90" applyFont="1" applyBorder="1">
      <alignment vertical="center"/>
    </xf>
    <xf numFmtId="0" fontId="39" fillId="0" borderId="138" xfId="94" applyFont="1" applyBorder="1">
      <alignment vertical="center"/>
    </xf>
    <xf numFmtId="0" fontId="39" fillId="0" borderId="168" xfId="94" applyFont="1" applyBorder="1">
      <alignment vertical="center"/>
    </xf>
    <xf numFmtId="0" fontId="61" fillId="0" borderId="168" xfId="90" applyFont="1" applyBorder="1">
      <alignment vertical="center"/>
    </xf>
    <xf numFmtId="0" fontId="39" fillId="0" borderId="134" xfId="90" applyFont="1" applyBorder="1" applyAlignment="1">
      <alignment horizontal="center" vertical="center" wrapText="1"/>
    </xf>
    <xf numFmtId="0" fontId="65" fillId="0" borderId="168" xfId="90" applyFont="1" applyBorder="1" applyAlignment="1">
      <alignment horizontal="center" vertical="center"/>
    </xf>
    <xf numFmtId="0" fontId="66" fillId="0" borderId="0" xfId="107" applyFont="1"/>
    <xf numFmtId="0" fontId="67" fillId="0" borderId="74" xfId="107" applyFont="1" applyBorder="1" applyAlignment="1">
      <alignment vertical="center"/>
    </xf>
    <xf numFmtId="0" fontId="66" fillId="0" borderId="17" xfId="107" applyFont="1" applyBorder="1" applyAlignment="1">
      <alignment horizontal="center" vertical="center"/>
    </xf>
    <xf numFmtId="0" fontId="66" fillId="0" borderId="3" xfId="107" applyFont="1" applyBorder="1" applyAlignment="1">
      <alignment horizontal="center" vertical="center"/>
    </xf>
    <xf numFmtId="0" fontId="66" fillId="0" borderId="16" xfId="107" applyFont="1" applyBorder="1" applyAlignment="1">
      <alignment horizontal="center" textRotation="255" wrapText="1"/>
    </xf>
    <xf numFmtId="0" fontId="66" fillId="0" borderId="19" xfId="107" applyFont="1" applyBorder="1" applyAlignment="1">
      <alignment horizontal="center" textRotation="255" wrapText="1"/>
    </xf>
    <xf numFmtId="0" fontId="66" fillId="0" borderId="19" xfId="107" applyFont="1" applyBorder="1" applyAlignment="1">
      <alignment horizontal="center" vertical="top" textRotation="255" wrapText="1" indent="1"/>
    </xf>
    <xf numFmtId="0" fontId="66" fillId="0" borderId="17" xfId="107" applyFont="1" applyBorder="1" applyAlignment="1">
      <alignment horizontal="center" vertical="top" textRotation="255" wrapText="1" indent="1"/>
    </xf>
    <xf numFmtId="0" fontId="66" fillId="0" borderId="36" xfId="107" applyFont="1" applyBorder="1" applyAlignment="1">
      <alignment vertical="center"/>
    </xf>
    <xf numFmtId="0" fontId="66" fillId="0" borderId="37" xfId="107" applyFont="1" applyBorder="1" applyAlignment="1">
      <alignment horizontal="center" vertical="center" shrinkToFit="1"/>
    </xf>
    <xf numFmtId="0" fontId="66" fillId="0" borderId="36" xfId="107" applyFont="1" applyBorder="1" applyAlignment="1">
      <alignment horizontal="left" vertical="center" indent="2"/>
    </xf>
    <xf numFmtId="0" fontId="66" fillId="0" borderId="61" xfId="107" applyFont="1" applyBorder="1" applyAlignment="1">
      <alignment vertical="center"/>
    </xf>
    <xf numFmtId="0" fontId="66" fillId="0" borderId="16" xfId="107" applyFont="1" applyBorder="1" applyAlignment="1">
      <alignment horizontal="center" vertical="center"/>
    </xf>
    <xf numFmtId="0" fontId="66" fillId="0" borderId="61" xfId="107" applyFont="1" applyBorder="1" applyAlignment="1">
      <alignment horizontal="left" vertical="center" indent="2"/>
    </xf>
    <xf numFmtId="0" fontId="66" fillId="0" borderId="37" xfId="107" applyFont="1" applyBorder="1" applyAlignment="1">
      <alignment horizontal="center" vertical="center"/>
    </xf>
    <xf numFmtId="0" fontId="66" fillId="0" borderId="37" xfId="107" applyFont="1" applyBorder="1" applyAlignment="1">
      <alignment vertical="center"/>
    </xf>
    <xf numFmtId="0" fontId="67" fillId="0" borderId="2" xfId="107" applyFont="1" applyBorder="1" applyAlignment="1">
      <alignment vertical="center"/>
    </xf>
    <xf numFmtId="193" fontId="66" fillId="30" borderId="74" xfId="107" applyNumberFormat="1" applyFont="1" applyFill="1" applyBorder="1" applyAlignment="1">
      <alignment horizontal="center" vertical="center"/>
    </xf>
    <xf numFmtId="195" fontId="66" fillId="30" borderId="74" xfId="107" applyNumberFormat="1" applyFont="1" applyFill="1" applyBorder="1" applyAlignment="1">
      <alignment horizontal="right" vertical="center"/>
    </xf>
    <xf numFmtId="196" fontId="66" fillId="30" borderId="74" xfId="107" applyNumberFormat="1" applyFont="1" applyFill="1" applyBorder="1" applyAlignment="1">
      <alignment horizontal="right" vertical="center" indent="1"/>
    </xf>
    <xf numFmtId="0" fontId="66" fillId="51" borderId="36" xfId="107" applyFont="1" applyFill="1" applyBorder="1" applyAlignment="1">
      <alignment horizontal="left" vertical="center"/>
    </xf>
    <xf numFmtId="0" fontId="66" fillId="51" borderId="61" xfId="107" applyFont="1" applyFill="1" applyBorder="1" applyAlignment="1">
      <alignment horizontal="left" vertical="center"/>
    </xf>
    <xf numFmtId="0" fontId="66" fillId="51" borderId="37" xfId="107" applyFont="1" applyFill="1" applyBorder="1" applyAlignment="1">
      <alignment horizontal="left" vertical="center"/>
    </xf>
    <xf numFmtId="0" fontId="66" fillId="51" borderId="61" xfId="107" applyFont="1" applyFill="1" applyBorder="1" applyAlignment="1">
      <alignment horizontal="left" vertical="center" wrapText="1"/>
    </xf>
    <xf numFmtId="0" fontId="66" fillId="0" borderId="46" xfId="107" applyFont="1" applyBorder="1" applyAlignment="1">
      <alignment vertical="center"/>
    </xf>
    <xf numFmtId="0" fontId="66" fillId="0" borderId="47" xfId="107" applyFont="1" applyBorder="1" applyAlignment="1">
      <alignment horizontal="right" vertical="center"/>
    </xf>
    <xf numFmtId="0" fontId="66" fillId="0" borderId="46" xfId="107" applyFont="1" applyBorder="1" applyAlignment="1">
      <alignment horizontal="left" vertical="center" indent="2"/>
    </xf>
    <xf numFmtId="0" fontId="66" fillId="0" borderId="0" xfId="107" applyFont="1" applyBorder="1" applyAlignment="1">
      <alignment vertical="center"/>
    </xf>
    <xf numFmtId="0" fontId="66" fillId="0" borderId="46" xfId="107" applyFont="1" applyBorder="1" applyAlignment="1">
      <alignment horizontal="center" vertical="center"/>
    </xf>
    <xf numFmtId="0" fontId="66" fillId="0" borderId="0" xfId="107" applyFont="1" applyBorder="1" applyAlignment="1">
      <alignment horizontal="left" vertical="center" indent="2"/>
    </xf>
    <xf numFmtId="0" fontId="66" fillId="0" borderId="47" xfId="107" applyFont="1" applyBorder="1" applyAlignment="1">
      <alignment horizontal="center" vertical="center"/>
    </xf>
    <xf numFmtId="0" fontId="66" fillId="0" borderId="47" xfId="107" applyFont="1" applyBorder="1" applyAlignment="1">
      <alignment vertical="center"/>
    </xf>
    <xf numFmtId="193" fontId="66" fillId="30" borderId="2" xfId="107" applyNumberFormat="1" applyFont="1" applyFill="1" applyBorder="1" applyAlignment="1">
      <alignment horizontal="center" vertical="center"/>
    </xf>
    <xf numFmtId="195" fontId="66" fillId="30" borderId="2" xfId="107" applyNumberFormat="1" applyFont="1" applyFill="1" applyBorder="1" applyAlignment="1">
      <alignment horizontal="right" vertical="center"/>
    </xf>
    <xf numFmtId="196" fontId="66" fillId="30" borderId="2" xfId="107" applyNumberFormat="1" applyFont="1" applyFill="1" applyBorder="1" applyAlignment="1">
      <alignment horizontal="right" vertical="center" indent="1"/>
    </xf>
    <xf numFmtId="0" fontId="66" fillId="51" borderId="46" xfId="107" applyFont="1" applyFill="1" applyBorder="1" applyAlignment="1">
      <alignment horizontal="left" vertical="center"/>
    </xf>
    <xf numFmtId="0" fontId="66" fillId="51" borderId="0" xfId="107" applyFont="1" applyFill="1" applyBorder="1" applyAlignment="1">
      <alignment horizontal="left" vertical="center"/>
    </xf>
    <xf numFmtId="0" fontId="66" fillId="51" borderId="47" xfId="107" applyFont="1" applyFill="1" applyBorder="1" applyAlignment="1">
      <alignment horizontal="left" vertical="center"/>
    </xf>
    <xf numFmtId="38" fontId="66" fillId="0" borderId="47" xfId="144" applyFont="1" applyFill="1" applyBorder="1" applyAlignment="1">
      <alignment horizontal="center" vertical="center"/>
    </xf>
    <xf numFmtId="0" fontId="66" fillId="0" borderId="36" xfId="107" applyFont="1" applyBorder="1" applyAlignment="1">
      <alignment horizontal="center" vertical="center"/>
    </xf>
    <xf numFmtId="0" fontId="67" fillId="0" borderId="2" xfId="107" applyFont="1" applyBorder="1" applyAlignment="1">
      <alignment horizontal="right" vertical="center"/>
    </xf>
    <xf numFmtId="193" fontId="66" fillId="30" borderId="64" xfId="107" applyNumberFormat="1" applyFont="1" applyFill="1" applyBorder="1" applyAlignment="1">
      <alignment horizontal="center" vertical="center"/>
    </xf>
    <xf numFmtId="195" fontId="66" fillId="0" borderId="2" xfId="107" applyNumberFormat="1" applyFont="1" applyBorder="1" applyAlignment="1">
      <alignment horizontal="center" vertical="center"/>
    </xf>
    <xf numFmtId="193" fontId="66" fillId="0" borderId="0" xfId="107" applyNumberFormat="1" applyFont="1" applyBorder="1" applyAlignment="1">
      <alignment vertical="center"/>
    </xf>
    <xf numFmtId="0" fontId="66" fillId="0" borderId="47" xfId="107" applyFont="1" applyBorder="1" applyAlignment="1">
      <alignment horizontal="distributed" vertical="center" indent="2"/>
    </xf>
    <xf numFmtId="0" fontId="67" fillId="11" borderId="2" xfId="107" applyFont="1" applyFill="1" applyBorder="1" applyAlignment="1">
      <alignment horizontal="left" vertical="center"/>
    </xf>
    <xf numFmtId="193" fontId="66" fillId="0" borderId="3" xfId="107" applyNumberFormat="1" applyFont="1" applyBorder="1" applyAlignment="1">
      <alignment horizontal="center" vertical="center"/>
    </xf>
    <xf numFmtId="195" fontId="66" fillId="30" borderId="2" xfId="107" applyNumberFormat="1" applyFont="1" applyFill="1" applyBorder="1" applyAlignment="1">
      <alignment horizontal="left" vertical="center"/>
    </xf>
    <xf numFmtId="181" fontId="66" fillId="0" borderId="47" xfId="107" applyNumberFormat="1" applyFont="1" applyFill="1" applyBorder="1" applyAlignment="1">
      <alignment horizontal="distributed" vertical="center" indent="2"/>
    </xf>
    <xf numFmtId="0" fontId="66" fillId="0" borderId="20" xfId="107" applyFont="1" applyBorder="1" applyAlignment="1">
      <alignment horizontal="center" vertical="center"/>
    </xf>
    <xf numFmtId="0" fontId="66" fillId="0" borderId="58" xfId="107" applyFont="1" applyBorder="1" applyAlignment="1">
      <alignment horizontal="center" vertical="center"/>
    </xf>
    <xf numFmtId="0" fontId="66" fillId="0" borderId="20" xfId="107" applyFont="1" applyBorder="1" applyAlignment="1">
      <alignment horizontal="left" vertical="center" indent="2"/>
    </xf>
    <xf numFmtId="0" fontId="66" fillId="0" borderId="18" xfId="107" applyFont="1" applyBorder="1" applyAlignment="1">
      <alignment horizontal="left" vertical="center" indent="2"/>
    </xf>
    <xf numFmtId="0" fontId="66" fillId="0" borderId="58" xfId="107" applyFont="1" applyBorder="1" applyAlignment="1">
      <alignment horizontal="distributed" vertical="center" indent="2"/>
    </xf>
    <xf numFmtId="0" fontId="68" fillId="0" borderId="0" xfId="107" applyFont="1"/>
    <xf numFmtId="0" fontId="66" fillId="0" borderId="19" xfId="107" applyFont="1" applyBorder="1" applyAlignment="1">
      <alignment horizontal="center" vertical="center"/>
    </xf>
    <xf numFmtId="0" fontId="66" fillId="0" borderId="0" xfId="107" applyFont="1" applyBorder="1" applyAlignment="1">
      <alignment horizontal="center" vertical="center"/>
    </xf>
    <xf numFmtId="0" fontId="66" fillId="0" borderId="17" xfId="107" applyFont="1" applyBorder="1" applyAlignment="1">
      <alignment vertical="center"/>
    </xf>
    <xf numFmtId="0" fontId="66" fillId="0" borderId="3" xfId="107" applyFont="1" applyBorder="1" applyAlignment="1">
      <alignment horizontal="center" vertical="center" shrinkToFit="1"/>
    </xf>
    <xf numFmtId="0" fontId="66" fillId="0" borderId="16" xfId="107" applyFont="1" applyBorder="1" applyAlignment="1">
      <alignment horizontal="center" vertical="center" shrinkToFit="1"/>
    </xf>
    <xf numFmtId="0" fontId="66" fillId="0" borderId="17" xfId="107" applyFont="1" applyBorder="1" applyAlignment="1">
      <alignment horizontal="center" vertical="center" shrinkToFit="1"/>
    </xf>
    <xf numFmtId="0" fontId="68" fillId="11" borderId="0" xfId="107" applyFont="1" applyFill="1"/>
    <xf numFmtId="0" fontId="67" fillId="0" borderId="64" xfId="107" applyFont="1" applyBorder="1" applyAlignment="1">
      <alignment vertical="center"/>
    </xf>
    <xf numFmtId="193" fontId="66" fillId="0" borderId="64" xfId="107" applyNumberFormat="1" applyFont="1" applyBorder="1" applyAlignment="1">
      <alignment vertical="center"/>
    </xf>
    <xf numFmtId="193" fontId="66" fillId="0" borderId="18" xfId="107" applyNumberFormat="1" applyFont="1" applyBorder="1" applyAlignment="1">
      <alignment vertical="center"/>
    </xf>
    <xf numFmtId="0" fontId="66" fillId="51" borderId="20" xfId="107" applyFont="1" applyFill="1" applyBorder="1" applyAlignment="1">
      <alignment horizontal="left" vertical="center"/>
    </xf>
    <xf numFmtId="0" fontId="66" fillId="51" borderId="18" xfId="107" applyFont="1" applyFill="1" applyBorder="1" applyAlignment="1">
      <alignment horizontal="left" vertical="center"/>
    </xf>
    <xf numFmtId="0" fontId="66" fillId="51" borderId="58" xfId="107" applyFont="1" applyFill="1" applyBorder="1" applyAlignment="1">
      <alignment horizontal="left" vertical="center"/>
    </xf>
    <xf numFmtId="0" fontId="66" fillId="0" borderId="20" xfId="107" applyFont="1" applyBorder="1" applyAlignment="1">
      <alignment vertical="center"/>
    </xf>
    <xf numFmtId="0" fontId="66" fillId="0" borderId="58" xfId="107" applyFont="1" applyBorder="1" applyAlignment="1">
      <alignment vertical="center"/>
    </xf>
    <xf numFmtId="0" fontId="66" fillId="0" borderId="18" xfId="107" applyFont="1" applyBorder="1" applyAlignment="1">
      <alignment vertical="center"/>
    </xf>
    <xf numFmtId="0" fontId="66" fillId="0" borderId="64" xfId="107" applyFont="1" applyBorder="1" applyAlignment="1">
      <alignment horizontal="center" vertical="center"/>
    </xf>
    <xf numFmtId="0" fontId="66" fillId="0" borderId="61" xfId="107" applyFont="1" applyBorder="1" applyAlignment="1">
      <alignment horizontal="center" vertical="center"/>
    </xf>
    <xf numFmtId="0" fontId="66" fillId="0" borderId="16" xfId="107" applyFont="1" applyBorder="1" applyAlignment="1">
      <alignment horizontal="center" vertical="center" textRotation="255" wrapText="1"/>
    </xf>
    <xf numFmtId="0" fontId="66" fillId="0" borderId="19" xfId="107" applyFont="1" applyBorder="1" applyAlignment="1">
      <alignment horizontal="center" vertical="center" textRotation="255" wrapText="1"/>
    </xf>
    <xf numFmtId="0" fontId="66" fillId="0" borderId="17" xfId="107" applyFont="1" applyBorder="1" applyAlignment="1">
      <alignment horizontal="center" vertical="center" textRotation="255" wrapText="1"/>
    </xf>
    <xf numFmtId="197" fontId="66" fillId="30" borderId="74" xfId="107" applyNumberFormat="1" applyFont="1" applyFill="1" applyBorder="1" applyAlignment="1">
      <alignment horizontal="right" vertical="center"/>
    </xf>
    <xf numFmtId="0" fontId="66" fillId="0" borderId="36" xfId="107" applyFont="1" applyFill="1" applyBorder="1" applyAlignment="1">
      <alignment horizontal="center" vertical="top" wrapText="1"/>
    </xf>
    <xf numFmtId="0" fontId="66" fillId="0" borderId="61" xfId="107" applyFont="1" applyFill="1" applyBorder="1" applyAlignment="1">
      <alignment horizontal="center" vertical="top" wrapText="1"/>
    </xf>
    <xf numFmtId="0" fontId="66" fillId="0" borderId="37" xfId="107" applyFont="1" applyFill="1" applyBorder="1" applyAlignment="1">
      <alignment horizontal="center" vertical="top" wrapText="1"/>
    </xf>
    <xf numFmtId="197" fontId="66" fillId="30" borderId="2" xfId="107" applyNumberFormat="1" applyFont="1" applyFill="1" applyBorder="1" applyAlignment="1">
      <alignment horizontal="right" vertical="center"/>
    </xf>
    <xf numFmtId="0" fontId="66" fillId="0" borderId="46" xfId="107" applyFont="1" applyFill="1" applyBorder="1" applyAlignment="1">
      <alignment horizontal="center" vertical="top" wrapText="1"/>
    </xf>
    <xf numFmtId="0" fontId="66" fillId="0" borderId="0" xfId="107" applyFont="1" applyFill="1" applyBorder="1" applyAlignment="1">
      <alignment horizontal="center" vertical="top" wrapText="1"/>
    </xf>
    <xf numFmtId="0" fontId="66" fillId="0" borderId="47" xfId="107" applyFont="1" applyFill="1" applyBorder="1" applyAlignment="1">
      <alignment horizontal="center" vertical="top" wrapText="1"/>
    </xf>
    <xf numFmtId="197" fontId="66" fillId="0" borderId="47" xfId="107" applyNumberFormat="1" applyFont="1" applyBorder="1" applyAlignment="1">
      <alignment vertical="center"/>
    </xf>
    <xf numFmtId="193" fontId="66" fillId="0" borderId="2" xfId="107" applyNumberFormat="1" applyFont="1" applyFill="1" applyBorder="1" applyAlignment="1">
      <alignment horizontal="center" vertical="center"/>
    </xf>
    <xf numFmtId="197" fontId="66" fillId="0" borderId="47" xfId="107" applyNumberFormat="1" applyFont="1" applyBorder="1" applyAlignment="1">
      <alignment horizontal="distributed" vertical="center" indent="2"/>
    </xf>
    <xf numFmtId="197" fontId="66" fillId="30" borderId="2" xfId="107" applyNumberFormat="1" applyFont="1" applyFill="1" applyBorder="1" applyAlignment="1">
      <alignment horizontal="left" vertical="center"/>
    </xf>
    <xf numFmtId="181" fontId="0" fillId="0" borderId="47" xfId="0" applyNumberFormat="1" applyBorder="1" applyAlignment="1">
      <alignment horizontal="distributed" vertical="center" indent="2"/>
    </xf>
    <xf numFmtId="0" fontId="66" fillId="0" borderId="18" xfId="107" applyFont="1" applyBorder="1" applyAlignment="1">
      <alignment horizontal="center" vertical="center"/>
    </xf>
    <xf numFmtId="197" fontId="66" fillId="0" borderId="58" xfId="107" applyNumberFormat="1" applyFont="1" applyBorder="1" applyAlignment="1">
      <alignment horizontal="distributed" vertical="center" indent="2"/>
    </xf>
    <xf numFmtId="181" fontId="0" fillId="0" borderId="58" xfId="0" applyNumberFormat="1" applyBorder="1" applyAlignment="1">
      <alignment horizontal="distributed" vertical="center" indent="2"/>
    </xf>
    <xf numFmtId="0" fontId="66" fillId="0" borderId="74" xfId="107" applyFont="1" applyBorder="1" applyAlignment="1">
      <alignment horizontal="center" vertical="center" shrinkToFit="1"/>
    </xf>
    <xf numFmtId="0" fontId="66" fillId="0" borderId="20" xfId="107" applyFont="1" applyFill="1" applyBorder="1" applyAlignment="1">
      <alignment horizontal="center" vertical="top" wrapText="1"/>
    </xf>
    <xf numFmtId="0" fontId="66" fillId="0" borderId="18" xfId="107" applyFont="1" applyFill="1" applyBorder="1" applyAlignment="1">
      <alignment horizontal="center" vertical="top" wrapText="1"/>
    </xf>
    <xf numFmtId="0" fontId="66" fillId="0" borderId="58" xfId="107" applyFont="1" applyFill="1" applyBorder="1" applyAlignment="1">
      <alignment horizontal="center" vertical="top" wrapText="1"/>
    </xf>
    <xf numFmtId="197" fontId="66" fillId="0" borderId="58" xfId="107" applyNumberFormat="1" applyFont="1" applyBorder="1" applyAlignment="1">
      <alignment vertical="center"/>
    </xf>
    <xf numFmtId="0" fontId="61" fillId="0" borderId="37" xfId="0" applyFont="1" applyBorder="1" applyAlignment="1">
      <alignment horizontal="distributed" vertical="center" indent="1"/>
    </xf>
    <xf numFmtId="0" fontId="61" fillId="0" borderId="36" xfId="0" applyFont="1" applyBorder="1" applyAlignment="1">
      <alignment horizontal="center" vertical="center"/>
    </xf>
    <xf numFmtId="0" fontId="61" fillId="0" borderId="37" xfId="0" applyFont="1" applyBorder="1" applyAlignment="1">
      <alignment horizontal="distributed" vertical="center"/>
    </xf>
    <xf numFmtId="0" fontId="61" fillId="0" borderId="61" xfId="0" applyFont="1" applyBorder="1" applyAlignment="1">
      <alignment horizontal="distributed" vertical="center" indent="1"/>
    </xf>
    <xf numFmtId="181" fontId="61" fillId="30" borderId="37" xfId="0" applyNumberFormat="1" applyFont="1" applyFill="1" applyBorder="1" applyAlignment="1">
      <alignment horizontal="distributed" vertical="center" indent="1"/>
    </xf>
    <xf numFmtId="194" fontId="61" fillId="11" borderId="61" xfId="0" applyNumberFormat="1" applyFont="1" applyFill="1" applyBorder="1" applyAlignment="1">
      <alignment horizontal="distributed" vertical="center" indent="1"/>
    </xf>
    <xf numFmtId="0" fontId="61" fillId="11" borderId="37" xfId="0" applyFont="1" applyFill="1" applyBorder="1" applyAlignment="1">
      <alignment horizontal="center" vertical="center"/>
    </xf>
    <xf numFmtId="0" fontId="61" fillId="11" borderId="36" xfId="0" applyFont="1" applyFill="1" applyBorder="1" applyAlignment="1">
      <alignment vertical="center"/>
    </xf>
    <xf numFmtId="0" fontId="61" fillId="11" borderId="61" xfId="0" applyFont="1" applyFill="1" applyBorder="1" applyAlignment="1">
      <alignment vertical="center"/>
    </xf>
    <xf numFmtId="0" fontId="61" fillId="11" borderId="37" xfId="0" applyFont="1" applyFill="1" applyBorder="1" applyAlignment="1">
      <alignment vertical="center"/>
    </xf>
    <xf numFmtId="181" fontId="61" fillId="30" borderId="47" xfId="0" applyNumberFormat="1" applyFont="1" applyFill="1" applyBorder="1" applyAlignment="1">
      <alignment horizontal="distributed" vertical="center" indent="1"/>
    </xf>
    <xf numFmtId="194" fontId="61" fillId="11" borderId="0" xfId="0" applyNumberFormat="1" applyFont="1" applyFill="1" applyBorder="1" applyAlignment="1">
      <alignment horizontal="distributed" vertical="center" indent="1"/>
    </xf>
    <xf numFmtId="0" fontId="61" fillId="11" borderId="47" xfId="0" applyFont="1" applyFill="1" applyBorder="1" applyAlignment="1">
      <alignment horizontal="center" vertical="center"/>
    </xf>
    <xf numFmtId="0" fontId="61" fillId="11" borderId="46" xfId="0" applyFont="1" applyFill="1" applyBorder="1" applyAlignment="1">
      <alignment vertical="center"/>
    </xf>
    <xf numFmtId="0" fontId="61" fillId="11" borderId="0" xfId="0" applyFont="1" applyFill="1" applyBorder="1" applyAlignment="1">
      <alignment vertical="center"/>
    </xf>
    <xf numFmtId="0" fontId="61" fillId="11" borderId="47" xfId="0" applyFont="1" applyFill="1" applyBorder="1" applyAlignment="1">
      <alignment vertical="center"/>
    </xf>
    <xf numFmtId="0" fontId="61" fillId="0" borderId="47" xfId="0" applyFont="1" applyBorder="1" applyAlignment="1">
      <alignment horizontal="center" vertical="center"/>
    </xf>
    <xf numFmtId="181" fontId="61" fillId="11" borderId="0" xfId="0" applyNumberFormat="1" applyFont="1" applyFill="1" applyBorder="1" applyAlignment="1">
      <alignment horizontal="distributed" vertical="center" indent="1"/>
    </xf>
    <xf numFmtId="181" fontId="61" fillId="0" borderId="0" xfId="0" applyNumberFormat="1" applyFont="1" applyAlignment="1">
      <alignment vertical="center"/>
    </xf>
    <xf numFmtId="0" fontId="61" fillId="0" borderId="18" xfId="0" applyFont="1" applyBorder="1" applyAlignment="1">
      <alignment horizontal="center" vertical="center"/>
    </xf>
    <xf numFmtId="0" fontId="61" fillId="11" borderId="58" xfId="0" applyFont="1" applyFill="1" applyBorder="1" applyAlignment="1">
      <alignment horizontal="center" vertical="center"/>
    </xf>
    <xf numFmtId="0" fontId="61" fillId="11" borderId="20" xfId="0" applyFont="1" applyFill="1" applyBorder="1" applyAlignment="1">
      <alignment vertical="center"/>
    </xf>
    <xf numFmtId="0" fontId="61" fillId="11" borderId="18" xfId="0" applyFont="1" applyFill="1" applyBorder="1" applyAlignment="1">
      <alignment vertical="center"/>
    </xf>
    <xf numFmtId="0" fontId="61" fillId="11" borderId="58" xfId="0" applyFont="1" applyFill="1" applyBorder="1" applyAlignment="1">
      <alignment vertical="center"/>
    </xf>
    <xf numFmtId="0" fontId="48" fillId="0" borderId="0" xfId="0" applyFont="1" applyAlignment="1">
      <alignment horizontal="center" vertical="center"/>
    </xf>
    <xf numFmtId="0" fontId="21" fillId="0" borderId="0" xfId="0" applyFont="1" applyAlignment="1">
      <alignment horizontal="center" vertical="center"/>
    </xf>
    <xf numFmtId="0" fontId="48" fillId="0" borderId="0" xfId="0" applyFont="1" applyAlignment="1">
      <alignment horizontal="left" vertical="center"/>
    </xf>
    <xf numFmtId="0" fontId="48" fillId="0" borderId="3" xfId="0" applyFont="1" applyBorder="1" applyAlignment="1">
      <alignment horizontal="center" vertical="center"/>
    </xf>
    <xf numFmtId="0" fontId="48" fillId="11" borderId="3" xfId="0" applyFont="1" applyFill="1" applyBorder="1" applyAlignment="1">
      <alignment horizontal="center" vertical="center"/>
    </xf>
    <xf numFmtId="57" fontId="48" fillId="11" borderId="3" xfId="0" applyNumberFormat="1" applyFont="1" applyFill="1" applyBorder="1" applyAlignment="1">
      <alignment horizontal="center" vertical="center"/>
    </xf>
    <xf numFmtId="0" fontId="48" fillId="0" borderId="3" xfId="0" applyFont="1" applyBorder="1" applyAlignment="1">
      <alignment horizontal="center" vertical="center" wrapText="1"/>
    </xf>
    <xf numFmtId="0" fontId="48" fillId="11" borderId="3" xfId="0" applyFont="1" applyFill="1" applyBorder="1">
      <alignment vertical="center"/>
    </xf>
    <xf numFmtId="0" fontId="48" fillId="0" borderId="74" xfId="0" applyFont="1" applyBorder="1" applyAlignment="1">
      <alignment horizontal="center" vertical="center"/>
    </xf>
    <xf numFmtId="0" fontId="48" fillId="11" borderId="74" xfId="0" applyFont="1" applyFill="1" applyBorder="1" applyAlignment="1">
      <alignment horizontal="left" vertical="center"/>
    </xf>
    <xf numFmtId="0" fontId="48" fillId="0" borderId="64" xfId="0" applyFont="1" applyBorder="1" applyAlignment="1">
      <alignment horizontal="center" vertical="center"/>
    </xf>
    <xf numFmtId="0" fontId="48" fillId="11" borderId="64" xfId="0" applyFont="1" applyFill="1" applyBorder="1" applyAlignment="1">
      <alignment horizontal="left" vertical="center"/>
    </xf>
    <xf numFmtId="0" fontId="48" fillId="11" borderId="3" xfId="0" applyFont="1" applyFill="1" applyBorder="1" applyAlignment="1">
      <alignment horizontal="left" vertical="center"/>
    </xf>
    <xf numFmtId="38" fontId="0" fillId="0" borderId="0" xfId="144" applyFont="1" applyAlignment="1">
      <alignment horizontal="center" vertical="center"/>
    </xf>
    <xf numFmtId="38" fontId="0" fillId="0" borderId="0" xfId="144" applyFont="1" applyAlignment="1">
      <alignment horizontal="left" vertical="center"/>
    </xf>
    <xf numFmtId="38" fontId="0" fillId="0" borderId="0" xfId="144" applyFont="1" applyAlignment="1">
      <alignment vertical="center"/>
    </xf>
    <xf numFmtId="38" fontId="69" fillId="0" borderId="0" xfId="144" applyFont="1" applyAlignment="1">
      <alignment horizontal="center" vertical="center"/>
    </xf>
    <xf numFmtId="198" fontId="43" fillId="30" borderId="0" xfId="143" applyNumberFormat="1" applyFont="1" applyFill="1" applyAlignment="1" applyProtection="1">
      <alignment horizontal="center" vertical="center"/>
    </xf>
    <xf numFmtId="0" fontId="43" fillId="30" borderId="0" xfId="143" applyFont="1" applyFill="1" applyAlignment="1" applyProtection="1">
      <alignment horizontal="center" vertical="center"/>
    </xf>
    <xf numFmtId="38" fontId="0" fillId="0" borderId="47" xfId="144" applyFont="1" applyBorder="1" applyAlignment="1">
      <alignment horizontal="center" vertical="center"/>
    </xf>
    <xf numFmtId="38" fontId="0" fillId="30" borderId="47" xfId="144" applyFont="1" applyFill="1" applyBorder="1" applyAlignment="1">
      <alignment horizontal="center" vertical="center"/>
    </xf>
    <xf numFmtId="38" fontId="0" fillId="30" borderId="46" xfId="144" applyFont="1" applyFill="1" applyBorder="1" applyAlignment="1">
      <alignment horizontal="center" vertical="center"/>
    </xf>
    <xf numFmtId="38" fontId="0" fillId="30" borderId="0" xfId="144" applyFont="1" applyFill="1" applyAlignment="1">
      <alignment horizontal="center" vertical="center"/>
    </xf>
    <xf numFmtId="49" fontId="0" fillId="0" borderId="0" xfId="144" applyNumberFormat="1" applyFont="1" applyAlignment="1">
      <alignment horizontal="center" vertical="center"/>
    </xf>
    <xf numFmtId="38" fontId="0" fillId="30" borderId="0" xfId="144" applyFont="1" applyFill="1" applyAlignment="1">
      <alignment horizontal="right" vertical="center"/>
    </xf>
    <xf numFmtId="38" fontId="0" fillId="30" borderId="0" xfId="144" applyFont="1" applyFill="1" applyAlignment="1">
      <alignment vertical="center"/>
    </xf>
    <xf numFmtId="0" fontId="61" fillId="0" borderId="0" xfId="102" applyFont="1" applyAlignment="1">
      <alignment horizontal="center" wrapText="1"/>
    </xf>
    <xf numFmtId="0" fontId="61" fillId="0" borderId="0" xfId="102" applyFont="1" applyAlignment="1">
      <alignment wrapText="1"/>
    </xf>
    <xf numFmtId="0" fontId="22" fillId="0" borderId="0" xfId="102" applyFont="1" applyAlignment="1">
      <alignment horizontal="distributed" wrapText="1" indent="12"/>
    </xf>
    <xf numFmtId="0" fontId="61" fillId="0" borderId="0" xfId="102" applyFont="1" applyAlignment="1">
      <alignment horizontal="distributed" wrapText="1" indent="1"/>
    </xf>
    <xf numFmtId="49" fontId="61" fillId="11" borderId="0" xfId="102" applyNumberFormat="1" applyFont="1" applyFill="1" applyAlignment="1">
      <alignment horizontal="right" shrinkToFit="1"/>
    </xf>
    <xf numFmtId="49" fontId="61" fillId="11" borderId="0" xfId="102" applyNumberFormat="1" applyFont="1" applyFill="1" applyAlignment="1">
      <alignment horizontal="center" shrinkToFit="1"/>
    </xf>
    <xf numFmtId="49" fontId="61" fillId="11" borderId="0" xfId="102" applyNumberFormat="1" applyFont="1" applyFill="1" applyAlignment="1">
      <alignment horizontal="center" wrapText="1"/>
    </xf>
    <xf numFmtId="49" fontId="61" fillId="11" borderId="0" xfId="102" applyNumberFormat="1" applyFont="1" applyFill="1" applyAlignment="1">
      <alignment horizontal="right" wrapText="1"/>
    </xf>
    <xf numFmtId="0" fontId="61" fillId="11" borderId="0" xfId="102" applyFont="1" applyFill="1" applyAlignment="1">
      <alignment horizontal="left" wrapText="1"/>
    </xf>
    <xf numFmtId="0" fontId="41" fillId="30" borderId="0" xfId="143" applyFont="1" applyFill="1" applyAlignment="1" applyProtection="1">
      <alignment horizontal="left" wrapText="1" indent="1"/>
    </xf>
    <xf numFmtId="0" fontId="70" fillId="0" borderId="0" xfId="93" applyFont="1" applyAlignment="1">
      <alignment horizontal="center" vertical="center"/>
    </xf>
    <xf numFmtId="0" fontId="71" fillId="0" borderId="0" xfId="93" applyFont="1">
      <alignment vertical="center"/>
    </xf>
    <xf numFmtId="0" fontId="71" fillId="0" borderId="3" xfId="93" applyFont="1" applyBorder="1" applyAlignment="1">
      <alignment horizontal="center" vertical="center"/>
    </xf>
    <xf numFmtId="0" fontId="72" fillId="0" borderId="3" xfId="93" applyFont="1" applyBorder="1" applyAlignment="1">
      <alignment horizontal="center" vertical="center"/>
    </xf>
    <xf numFmtId="193" fontId="61" fillId="0" borderId="0" xfId="143" applyNumberFormat="1" applyFont="1" applyAlignment="1" applyProtection="1">
      <alignment vertical="center"/>
    </xf>
    <xf numFmtId="0" fontId="71" fillId="0" borderId="74" xfId="93" applyFont="1" applyBorder="1" applyAlignment="1">
      <alignment horizontal="center" vertical="center"/>
    </xf>
    <xf numFmtId="0" fontId="73" fillId="0" borderId="36" xfId="93" applyFont="1" applyBorder="1" applyAlignment="1">
      <alignment horizontal="left" vertical="center" wrapText="1"/>
    </xf>
    <xf numFmtId="0" fontId="73" fillId="0" borderId="61" xfId="93" applyFont="1" applyBorder="1" applyAlignment="1">
      <alignment horizontal="left" vertical="center" wrapText="1"/>
    </xf>
    <xf numFmtId="0" fontId="73" fillId="0" borderId="37" xfId="93" applyFont="1" applyBorder="1" applyAlignment="1">
      <alignment horizontal="left" vertical="center" wrapText="1"/>
    </xf>
    <xf numFmtId="0" fontId="72" fillId="0" borderId="0" xfId="93" applyFont="1">
      <alignment vertical="center"/>
    </xf>
    <xf numFmtId="0" fontId="73" fillId="0" borderId="3" xfId="93" applyFont="1" applyBorder="1" applyAlignment="1">
      <alignment horizontal="left" vertical="center" wrapText="1"/>
    </xf>
    <xf numFmtId="0" fontId="73" fillId="0" borderId="3" xfId="93" applyFont="1" applyBorder="1" applyAlignment="1">
      <alignment horizontal="left" vertical="center"/>
    </xf>
    <xf numFmtId="0" fontId="71" fillId="0" borderId="64" xfId="93" applyFont="1" applyBorder="1" applyAlignment="1">
      <alignment horizontal="center" vertical="center"/>
    </xf>
    <xf numFmtId="38" fontId="74" fillId="0" borderId="16" xfId="86" applyNumberFormat="1" applyFont="1" applyBorder="1" applyAlignment="1">
      <alignment horizontal="center" vertical="center"/>
    </xf>
    <xf numFmtId="38" fontId="74" fillId="0" borderId="19" xfId="86" applyNumberFormat="1" applyFont="1" applyBorder="1" applyAlignment="1">
      <alignment horizontal="center" vertical="center"/>
    </xf>
    <xf numFmtId="38" fontId="74" fillId="0" borderId="17" xfId="86" applyNumberFormat="1" applyFont="1" applyBorder="1" applyAlignment="1">
      <alignment horizontal="center" vertical="center"/>
    </xf>
    <xf numFmtId="38" fontId="73" fillId="0" borderId="3" xfId="93" applyNumberFormat="1" applyFont="1" applyBorder="1" applyAlignment="1">
      <alignment horizontal="center" vertical="center"/>
    </xf>
    <xf numFmtId="0" fontId="73" fillId="0" borderId="3" xfId="93" applyFont="1" applyBorder="1" applyAlignment="1">
      <alignment horizontal="center" vertical="center"/>
    </xf>
    <xf numFmtId="38" fontId="74" fillId="0" borderId="3" xfId="86" applyNumberFormat="1" applyFont="1" applyBorder="1" applyAlignment="1">
      <alignment horizontal="center" vertical="center"/>
    </xf>
    <xf numFmtId="38" fontId="73" fillId="0" borderId="16" xfId="93" applyNumberFormat="1" applyFont="1" applyBorder="1" applyAlignment="1">
      <alignment horizontal="center" vertical="center"/>
    </xf>
    <xf numFmtId="38" fontId="73" fillId="0" borderId="19" xfId="93" applyNumberFormat="1" applyFont="1" applyBorder="1" applyAlignment="1">
      <alignment horizontal="center" vertical="center"/>
    </xf>
    <xf numFmtId="38" fontId="73" fillId="0" borderId="17" xfId="93" applyNumberFormat="1" applyFont="1" applyBorder="1" applyAlignment="1">
      <alignment horizontal="center" vertical="center"/>
    </xf>
    <xf numFmtId="0" fontId="72" fillId="0" borderId="3" xfId="93" applyFont="1" applyBorder="1" applyAlignment="1">
      <alignment horizontal="left" vertical="center"/>
    </xf>
    <xf numFmtId="0" fontId="72" fillId="0" borderId="3" xfId="93" applyFont="1" applyBorder="1" applyAlignment="1">
      <alignment horizontal="left" vertical="center" wrapText="1"/>
    </xf>
    <xf numFmtId="181" fontId="61" fillId="30" borderId="0" xfId="0" applyNumberFormat="1" applyFont="1" applyFill="1" applyAlignment="1">
      <alignment vertical="distributed"/>
    </xf>
    <xf numFmtId="0" fontId="61" fillId="0" borderId="171" xfId="0" applyFont="1" applyBorder="1">
      <alignment vertical="center"/>
    </xf>
    <xf numFmtId="49" fontId="61" fillId="0" borderId="0" xfId="0" applyNumberFormat="1" applyFont="1" applyAlignment="1">
      <alignment horizontal="center" vertical="center"/>
    </xf>
    <xf numFmtId="49" fontId="61" fillId="0" borderId="171" xfId="0" applyNumberFormat="1" applyFont="1" applyBorder="1">
      <alignment vertical="center"/>
    </xf>
    <xf numFmtId="0" fontId="22" fillId="0" borderId="0" xfId="0" applyFont="1" applyAlignment="1">
      <alignment horizontal="distributed" vertical="center"/>
    </xf>
    <xf numFmtId="199" fontId="61" fillId="0" borderId="0" xfId="0" applyNumberFormat="1" applyFont="1">
      <alignment vertical="center"/>
    </xf>
    <xf numFmtId="0" fontId="61" fillId="0" borderId="0" xfId="0" applyFont="1" applyAlignment="1">
      <alignment horizontal="distributed" vertical="center"/>
    </xf>
    <xf numFmtId="200" fontId="61" fillId="0" borderId="0" xfId="0" applyNumberFormat="1" applyFont="1">
      <alignment vertical="center"/>
    </xf>
    <xf numFmtId="0" fontId="62" fillId="30" borderId="0" xfId="0" applyFont="1" applyFill="1" applyAlignment="1">
      <alignment horizontal="distributed" vertical="center"/>
    </xf>
    <xf numFmtId="0" fontId="62" fillId="0" borderId="0" xfId="0" applyFont="1" applyAlignment="1">
      <alignment horizontal="distributed" vertical="center"/>
    </xf>
    <xf numFmtId="0" fontId="61" fillId="30" borderId="0" xfId="0" applyFont="1" applyFill="1">
      <alignment vertical="center"/>
    </xf>
    <xf numFmtId="201" fontId="61" fillId="30" borderId="0" xfId="0" applyNumberFormat="1" applyFont="1" applyFill="1">
      <alignment vertical="center"/>
    </xf>
    <xf numFmtId="181" fontId="41" fillId="30" borderId="0" xfId="143" applyNumberFormat="1" applyFont="1" applyFill="1" applyAlignment="1" applyProtection="1">
      <alignment horizontal="distributed" vertical="center"/>
    </xf>
    <xf numFmtId="202" fontId="41" fillId="30" borderId="0" xfId="143" applyNumberFormat="1" applyFont="1" applyFill="1" applyAlignment="1" applyProtection="1">
      <alignment horizontal="distributed" vertical="center"/>
    </xf>
    <xf numFmtId="0" fontId="41" fillId="30" borderId="0" xfId="143" applyFont="1" applyFill="1" applyAlignment="1" applyProtection="1">
      <alignment vertical="center"/>
    </xf>
    <xf numFmtId="0" fontId="61" fillId="0" borderId="0" xfId="0" applyFont="1" applyBorder="1" applyAlignment="1">
      <alignment horizontal="distributed" vertical="center"/>
    </xf>
    <xf numFmtId="0" fontId="41" fillId="30" borderId="0" xfId="143" applyFont="1" applyFill="1" applyAlignment="1" applyProtection="1">
      <alignment horizontal="distributed" vertical="center"/>
    </xf>
    <xf numFmtId="0" fontId="40" fillId="0" borderId="172" xfId="143" applyBorder="1" applyAlignment="1" applyProtection="1">
      <alignment vertical="center"/>
    </xf>
    <xf numFmtId="0" fontId="61" fillId="0" borderId="0" xfId="0" applyFont="1" applyAlignment="1">
      <alignment horizontal="left" vertical="top" wrapText="1"/>
    </xf>
    <xf numFmtId="0" fontId="61" fillId="0" borderId="0" xfId="0" applyFont="1" applyAlignment="1">
      <alignment vertical="top" wrapText="1"/>
    </xf>
    <xf numFmtId="0" fontId="61" fillId="0" borderId="0" xfId="0" applyFont="1" applyAlignment="1">
      <alignment vertical="top"/>
    </xf>
    <xf numFmtId="0" fontId="0" fillId="0" borderId="0" xfId="0" applyAlignment="1">
      <alignment vertical="top" wrapText="1"/>
    </xf>
    <xf numFmtId="0" fontId="61" fillId="0" borderId="0" xfId="105" applyFont="1" applyAlignment="1"/>
    <xf numFmtId="181" fontId="61" fillId="0" borderId="0" xfId="0" applyNumberFormat="1" applyFont="1">
      <alignment vertical="center"/>
    </xf>
    <xf numFmtId="0" fontId="62" fillId="30" borderId="0" xfId="101" applyFont="1" applyFill="1" applyBorder="1" applyAlignment="1">
      <alignment horizontal="center" vertical="center"/>
    </xf>
    <xf numFmtId="200" fontId="61" fillId="30" borderId="0" xfId="101" applyNumberFormat="1" applyFont="1" applyFill="1" applyAlignment="1">
      <alignment horizontal="left" indent="1"/>
    </xf>
    <xf numFmtId="0" fontId="61" fillId="0" borderId="0" xfId="101" applyFont="1" applyBorder="1" applyAlignment="1">
      <alignment horizontal="center"/>
    </xf>
    <xf numFmtId="0" fontId="61" fillId="0" borderId="24" xfId="101" applyFont="1" applyBorder="1" applyAlignment="1">
      <alignment horizontal="distributed" vertical="center" indent="1"/>
    </xf>
    <xf numFmtId="0" fontId="61" fillId="0" borderId="30" xfId="101" applyFont="1" applyBorder="1" applyAlignment="1">
      <alignment horizontal="distributed" vertical="center" indent="1"/>
    </xf>
    <xf numFmtId="0" fontId="61" fillId="0" borderId="44" xfId="101" applyFont="1" applyBorder="1" applyAlignment="1">
      <alignment horizontal="distributed" vertical="center" indent="1"/>
    </xf>
    <xf numFmtId="200" fontId="61" fillId="0" borderId="0" xfId="101" applyNumberFormat="1" applyFont="1" applyAlignment="1">
      <alignment horizontal="left" indent="1"/>
    </xf>
    <xf numFmtId="0" fontId="61" fillId="0" borderId="164" xfId="101" applyFont="1" applyBorder="1" applyAlignment="1">
      <alignment horizontal="distributed" vertical="center" indent="1"/>
    </xf>
    <xf numFmtId="0" fontId="61" fillId="0" borderId="73" xfId="101" applyFont="1" applyBorder="1" applyAlignment="1">
      <alignment horizontal="distributed" vertical="center" indent="1"/>
    </xf>
    <xf numFmtId="193" fontId="61" fillId="30" borderId="165" xfId="101" applyNumberFormat="1" applyFont="1" applyFill="1" applyBorder="1" applyAlignment="1">
      <alignment horizontal="left" vertical="center" indent="1"/>
    </xf>
    <xf numFmtId="193" fontId="61" fillId="30" borderId="74" xfId="101" applyNumberFormat="1" applyFont="1" applyFill="1" applyBorder="1" applyAlignment="1">
      <alignment horizontal="left" vertical="center" indent="1"/>
    </xf>
    <xf numFmtId="195" fontId="61" fillId="30" borderId="2" xfId="101" applyNumberFormat="1" applyFont="1" applyFill="1" applyBorder="1" applyAlignment="1">
      <alignment horizontal="right" vertical="center"/>
    </xf>
    <xf numFmtId="203" fontId="61" fillId="30" borderId="2" xfId="101" applyNumberFormat="1" applyFont="1" applyFill="1" applyBorder="1" applyAlignment="1">
      <alignment horizontal="right" vertical="center"/>
    </xf>
    <xf numFmtId="181" fontId="61" fillId="0" borderId="57" xfId="145" applyNumberFormat="1" applyFont="1" applyBorder="1" applyAlignment="1">
      <alignment vertical="center"/>
    </xf>
    <xf numFmtId="193" fontId="61" fillId="30" borderId="45" xfId="101" applyNumberFormat="1" applyFont="1" applyFill="1" applyBorder="1" applyAlignment="1">
      <alignment horizontal="left" vertical="center" indent="1"/>
    </xf>
    <xf numFmtId="193" fontId="61" fillId="30" borderId="2" xfId="101" applyNumberFormat="1" applyFont="1" applyFill="1" applyBorder="1" applyAlignment="1">
      <alignment horizontal="left" vertical="center" indent="1"/>
    </xf>
    <xf numFmtId="181" fontId="61" fillId="30" borderId="57" xfId="145" applyNumberFormat="1" applyFont="1" applyFill="1" applyBorder="1" applyAlignment="1">
      <alignment horizontal="distributed" vertical="center"/>
    </xf>
    <xf numFmtId="0" fontId="61" fillId="30" borderId="0" xfId="101" applyFont="1" applyFill="1"/>
    <xf numFmtId="195" fontId="61" fillId="0" borderId="2" xfId="101" applyNumberFormat="1" applyFont="1" applyBorder="1" applyAlignment="1">
      <alignment horizontal="center" vertical="center"/>
    </xf>
    <xf numFmtId="0" fontId="61" fillId="30" borderId="0" xfId="101" applyFont="1" applyFill="1" applyAlignment="1">
      <alignment horizontal="distributed" indent="1"/>
    </xf>
    <xf numFmtId="181" fontId="61" fillId="30" borderId="0" xfId="101" applyNumberFormat="1" applyFont="1" applyFill="1" applyBorder="1" applyAlignment="1">
      <alignment horizontal="distributed" indent="1"/>
    </xf>
    <xf numFmtId="195" fontId="61" fillId="30" borderId="2" xfId="101" applyNumberFormat="1" applyFont="1" applyFill="1" applyBorder="1" applyAlignment="1">
      <alignment horizontal="left" vertical="center"/>
    </xf>
    <xf numFmtId="204" fontId="61" fillId="0" borderId="0" xfId="144" applyNumberFormat="1" applyFont="1" applyBorder="1" applyAlignment="1">
      <alignment horizontal="right" vertical="center"/>
    </xf>
    <xf numFmtId="205" fontId="61" fillId="0" borderId="57" xfId="145" applyNumberFormat="1" applyFont="1" applyBorder="1" applyAlignment="1">
      <alignment vertical="center"/>
    </xf>
    <xf numFmtId="193" fontId="61" fillId="30" borderId="134" xfId="101" applyNumberFormat="1" applyFont="1" applyFill="1" applyBorder="1" applyAlignment="1">
      <alignment horizontal="left" vertical="center" indent="1"/>
    </xf>
    <xf numFmtId="193" fontId="61" fillId="30" borderId="135" xfId="101" applyNumberFormat="1" applyFont="1" applyFill="1" applyBorder="1" applyAlignment="1">
      <alignment horizontal="left" vertical="center" indent="1"/>
    </xf>
    <xf numFmtId="195" fontId="61" fillId="30" borderId="135" xfId="101" applyNumberFormat="1" applyFont="1" applyFill="1" applyBorder="1" applyAlignment="1">
      <alignment horizontal="left" vertical="center"/>
    </xf>
    <xf numFmtId="204" fontId="61" fillId="0" borderId="138" xfId="144" applyNumberFormat="1" applyFont="1" applyBorder="1" applyAlignment="1">
      <alignment vertical="center"/>
    </xf>
    <xf numFmtId="205" fontId="61" fillId="0" borderId="152" xfId="145" applyNumberFormat="1" applyFont="1" applyBorder="1" applyAlignment="1">
      <alignment vertical="center"/>
    </xf>
    <xf numFmtId="0" fontId="62" fillId="0" borderId="158" xfId="101" applyFont="1" applyBorder="1" applyAlignment="1">
      <alignment vertical="center"/>
    </xf>
    <xf numFmtId="0" fontId="61" fillId="0" borderId="27" xfId="101" applyFont="1" applyBorder="1" applyAlignment="1">
      <alignment vertical="center"/>
    </xf>
    <xf numFmtId="0" fontId="61" fillId="0" borderId="28" xfId="101" applyFont="1" applyBorder="1"/>
    <xf numFmtId="0" fontId="61" fillId="0" borderId="26" xfId="101" applyFont="1" applyBorder="1" applyAlignment="1">
      <alignment horizontal="distributed" vertical="center" indent="1"/>
    </xf>
    <xf numFmtId="0" fontId="61" fillId="0" borderId="27" xfId="101" applyFont="1" applyBorder="1" applyAlignment="1">
      <alignment horizontal="distributed" vertical="center" indent="1"/>
    </xf>
    <xf numFmtId="0" fontId="61" fillId="0" borderId="32" xfId="101" applyFont="1" applyBorder="1" applyAlignment="1">
      <alignment horizontal="distributed" vertical="center" indent="1"/>
    </xf>
    <xf numFmtId="0" fontId="61" fillId="0" borderId="34" xfId="101" applyFont="1" applyBorder="1" applyAlignment="1">
      <alignment horizontal="distributed" vertical="center" indent="1"/>
    </xf>
    <xf numFmtId="0" fontId="61" fillId="0" borderId="35" xfId="101" applyFont="1" applyBorder="1" applyAlignment="1">
      <alignment horizontal="distributed" vertical="center" indent="1"/>
    </xf>
    <xf numFmtId="0" fontId="61" fillId="0" borderId="32" xfId="101"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61" fillId="0" borderId="25" xfId="101" applyFont="1" applyBorder="1" applyAlignment="1">
      <alignment horizontal="center" vertical="center"/>
    </xf>
    <xf numFmtId="0" fontId="61" fillId="0" borderId="27" xfId="101" applyFont="1" applyBorder="1" applyAlignment="1">
      <alignment horizontal="center" vertical="center"/>
    </xf>
    <xf numFmtId="0" fontId="61" fillId="0" borderId="35" xfId="101" applyFont="1" applyBorder="1" applyAlignment="1">
      <alignment horizontal="center" vertical="center"/>
    </xf>
    <xf numFmtId="0" fontId="61" fillId="0" borderId="26" xfId="101" applyFont="1" applyBorder="1"/>
    <xf numFmtId="0" fontId="61" fillId="0" borderId="27" xfId="101" applyFont="1" applyBorder="1"/>
    <xf numFmtId="0" fontId="61" fillId="0" borderId="159" xfId="101" applyFont="1" applyBorder="1"/>
    <xf numFmtId="0" fontId="61" fillId="0" borderId="104" xfId="101" applyFont="1" applyBorder="1" applyAlignment="1">
      <alignment vertical="center"/>
    </xf>
    <xf numFmtId="0" fontId="61" fillId="0" borderId="47" xfId="101" applyFont="1" applyBorder="1" applyAlignment="1">
      <alignment vertical="center"/>
    </xf>
    <xf numFmtId="0" fontId="61" fillId="0" borderId="0" xfId="101" applyFont="1" applyBorder="1" applyAlignment="1">
      <alignment horizontal="left" vertical="center" indent="1"/>
    </xf>
    <xf numFmtId="181" fontId="61" fillId="30" borderId="0" xfId="101" applyNumberFormat="1" applyFont="1" applyFill="1" applyBorder="1" applyAlignment="1">
      <alignment horizontal="center"/>
    </xf>
    <xf numFmtId="0" fontId="61" fillId="0" borderId="58" xfId="101" applyFont="1" applyBorder="1" applyAlignment="1">
      <alignment horizontal="distributed" vertical="center" indent="1"/>
    </xf>
    <xf numFmtId="0" fontId="61" fillId="0" borderId="16" xfId="101" applyFont="1" applyBorder="1" applyAlignment="1">
      <alignment horizontal="distributed" vertical="center" indent="1"/>
    </xf>
    <xf numFmtId="0" fontId="61" fillId="0" borderId="17" xfId="101" applyFont="1" applyBorder="1" applyAlignment="1">
      <alignment horizontal="distributed" vertical="center" indent="1"/>
    </xf>
    <xf numFmtId="0" fontId="61" fillId="0" borderId="16" xfId="101" applyFont="1" applyBorder="1" applyAlignment="1">
      <alignment horizontal="center" vertical="center"/>
    </xf>
    <xf numFmtId="0" fontId="61" fillId="0" borderId="17" xfId="101" applyFont="1" applyBorder="1" applyAlignment="1">
      <alignment horizontal="center" vertical="center"/>
    </xf>
    <xf numFmtId="0" fontId="61" fillId="0" borderId="19" xfId="101" applyFont="1" applyBorder="1"/>
    <xf numFmtId="0" fontId="61" fillId="0" borderId="16" xfId="101" applyFont="1" applyBorder="1"/>
    <xf numFmtId="0" fontId="61" fillId="0" borderId="17" xfId="101" applyFont="1" applyBorder="1"/>
    <xf numFmtId="0" fontId="61" fillId="0" borderId="173" xfId="101" applyFont="1" applyBorder="1"/>
    <xf numFmtId="0" fontId="62" fillId="30" borderId="104" xfId="101" applyFont="1" applyFill="1" applyBorder="1" applyAlignment="1">
      <alignment horizontal="distributed" vertical="center"/>
    </xf>
    <xf numFmtId="0" fontId="62" fillId="30" borderId="47" xfId="101" applyFont="1" applyFill="1" applyBorder="1" applyAlignment="1">
      <alignment horizontal="distributed" vertical="center"/>
    </xf>
    <xf numFmtId="0" fontId="61" fillId="30" borderId="36" xfId="101" applyFont="1" applyFill="1" applyBorder="1" applyAlignment="1">
      <alignment horizontal="center" vertical="center"/>
    </xf>
    <xf numFmtId="0" fontId="61" fillId="30" borderId="37" xfId="101" applyFont="1" applyFill="1" applyBorder="1" applyAlignment="1">
      <alignment horizontal="center" vertical="center"/>
    </xf>
    <xf numFmtId="193" fontId="61" fillId="30" borderId="36" xfId="101" applyNumberFormat="1" applyFont="1" applyFill="1" applyBorder="1" applyAlignment="1">
      <alignment horizontal="left" vertical="center" indent="1"/>
    </xf>
    <xf numFmtId="193" fontId="61" fillId="30" borderId="37" xfId="101" applyNumberFormat="1" applyFont="1" applyFill="1" applyBorder="1" applyAlignment="1">
      <alignment horizontal="left" vertical="center" indent="1"/>
    </xf>
    <xf numFmtId="181" fontId="61" fillId="30" borderId="36" xfId="101" applyNumberFormat="1" applyFont="1" applyFill="1" applyBorder="1" applyAlignment="1">
      <alignment horizontal="distributed" vertical="center" indent="2"/>
    </xf>
    <xf numFmtId="181" fontId="61" fillId="30" borderId="37" xfId="101" applyNumberFormat="1" applyFont="1" applyFill="1" applyBorder="1" applyAlignment="1">
      <alignment horizontal="distributed" vertical="center" indent="2"/>
    </xf>
    <xf numFmtId="203" fontId="61" fillId="30" borderId="36" xfId="101" applyNumberFormat="1" applyFont="1" applyFill="1" applyBorder="1" applyAlignment="1">
      <alignment horizontal="right" vertical="center" indent="1"/>
    </xf>
    <xf numFmtId="203" fontId="61" fillId="30" borderId="37" xfId="101" applyNumberFormat="1" applyFont="1" applyFill="1" applyBorder="1" applyAlignment="1">
      <alignment horizontal="right" vertical="center" indent="1"/>
    </xf>
    <xf numFmtId="0" fontId="61" fillId="0" borderId="46" xfId="101" applyFont="1" applyBorder="1"/>
    <xf numFmtId="0" fontId="61" fillId="0" borderId="47" xfId="101" applyFont="1" applyBorder="1"/>
    <xf numFmtId="0" fontId="61" fillId="0" borderId="4" xfId="101" applyFont="1" applyBorder="1"/>
    <xf numFmtId="0" fontId="61" fillId="30" borderId="20" xfId="101" applyFont="1" applyFill="1" applyBorder="1" applyAlignment="1">
      <alignment horizontal="center" vertical="center"/>
    </xf>
    <xf numFmtId="0" fontId="61" fillId="30" borderId="58" xfId="101" applyFont="1" applyFill="1" applyBorder="1" applyAlignment="1">
      <alignment horizontal="center" vertical="center"/>
    </xf>
    <xf numFmtId="193" fontId="61" fillId="30" borderId="46" xfId="101" applyNumberFormat="1" applyFont="1" applyFill="1" applyBorder="1" applyAlignment="1">
      <alignment horizontal="left" vertical="center" indent="1"/>
    </xf>
    <xf numFmtId="193" fontId="61" fillId="30" borderId="47" xfId="101" applyNumberFormat="1" applyFont="1" applyFill="1" applyBorder="1" applyAlignment="1">
      <alignment horizontal="left" vertical="center" indent="1"/>
    </xf>
    <xf numFmtId="181" fontId="61" fillId="30" borderId="46" xfId="101" applyNumberFormat="1" applyFont="1" applyFill="1" applyBorder="1" applyAlignment="1">
      <alignment horizontal="distributed" vertical="center" indent="2"/>
    </xf>
    <xf numFmtId="181" fontId="61" fillId="30" borderId="47" xfId="101" applyNumberFormat="1" applyFont="1" applyFill="1" applyBorder="1" applyAlignment="1">
      <alignment horizontal="distributed" vertical="center" indent="2"/>
    </xf>
    <xf numFmtId="203" fontId="61" fillId="30" borderId="46" xfId="101" applyNumberFormat="1" applyFont="1" applyFill="1" applyBorder="1" applyAlignment="1">
      <alignment horizontal="right" vertical="center" indent="1"/>
    </xf>
    <xf numFmtId="203" fontId="61" fillId="30" borderId="47" xfId="101" applyNumberFormat="1" applyFont="1" applyFill="1" applyBorder="1" applyAlignment="1">
      <alignment horizontal="right" vertical="center" indent="1"/>
    </xf>
    <xf numFmtId="0" fontId="61" fillId="0" borderId="37" xfId="101" applyFont="1" applyBorder="1" applyAlignment="1">
      <alignment horizontal="center"/>
    </xf>
    <xf numFmtId="181" fontId="61" fillId="0" borderId="0" xfId="101" applyNumberFormat="1" applyFont="1" applyFill="1" applyBorder="1" applyAlignment="1"/>
    <xf numFmtId="193" fontId="61" fillId="30" borderId="20" xfId="101" applyNumberFormat="1" applyFont="1" applyFill="1" applyBorder="1" applyAlignment="1">
      <alignment horizontal="left" vertical="center" indent="1"/>
    </xf>
    <xf numFmtId="193" fontId="61" fillId="30" borderId="58" xfId="101" applyNumberFormat="1" applyFont="1" applyFill="1" applyBorder="1" applyAlignment="1">
      <alignment horizontal="left" vertical="center" indent="1"/>
    </xf>
    <xf numFmtId="181" fontId="61" fillId="30" borderId="20" xfId="101" applyNumberFormat="1" applyFont="1" applyFill="1" applyBorder="1" applyAlignment="1">
      <alignment horizontal="distributed" vertical="center" indent="2"/>
    </xf>
    <xf numFmtId="181" fontId="61" fillId="30" borderId="58" xfId="101" applyNumberFormat="1" applyFont="1" applyFill="1" applyBorder="1" applyAlignment="1">
      <alignment horizontal="distributed" vertical="center" indent="2"/>
    </xf>
    <xf numFmtId="203" fontId="61" fillId="30" borderId="20" xfId="101" applyNumberFormat="1" applyFont="1" applyFill="1" applyBorder="1" applyAlignment="1">
      <alignment horizontal="right" vertical="center" indent="1"/>
    </xf>
    <xf numFmtId="203" fontId="61" fillId="30" borderId="58" xfId="101" applyNumberFormat="1" applyFont="1" applyFill="1" applyBorder="1" applyAlignment="1">
      <alignment horizontal="right" vertical="center" indent="1"/>
    </xf>
    <xf numFmtId="0" fontId="61" fillId="0" borderId="47" xfId="101" applyFont="1" applyBorder="1" applyAlignment="1">
      <alignment horizontal="center"/>
    </xf>
    <xf numFmtId="193" fontId="61" fillId="30" borderId="0" xfId="101" applyNumberFormat="1" applyFont="1" applyFill="1" applyBorder="1" applyAlignment="1"/>
    <xf numFmtId="0" fontId="61" fillId="0" borderId="20" xfId="101" applyFont="1" applyBorder="1" applyAlignment="1">
      <alignment horizontal="center" vertical="center"/>
    </xf>
    <xf numFmtId="0" fontId="61" fillId="0" borderId="58" xfId="101" applyFont="1" applyBorder="1" applyAlignment="1">
      <alignment horizontal="center"/>
    </xf>
    <xf numFmtId="193" fontId="61" fillId="0" borderId="0" xfId="101" applyNumberFormat="1" applyFont="1" applyBorder="1" applyAlignment="1"/>
    <xf numFmtId="193" fontId="61" fillId="30" borderId="36" xfId="101" applyNumberFormat="1" applyFont="1" applyFill="1" applyBorder="1" applyAlignment="1">
      <alignment horizontal="center" vertical="center"/>
    </xf>
    <xf numFmtId="193" fontId="61" fillId="30" borderId="37" xfId="101" applyNumberFormat="1" applyFont="1" applyFill="1" applyBorder="1" applyAlignment="1">
      <alignment horizontal="center" vertical="center"/>
    </xf>
    <xf numFmtId="206" fontId="61" fillId="30" borderId="3" xfId="101" applyNumberFormat="1" applyFont="1" applyFill="1" applyBorder="1" applyAlignment="1">
      <alignment horizontal="center" vertical="center"/>
    </xf>
    <xf numFmtId="0" fontId="61" fillId="0" borderId="0" xfId="101" applyFont="1" applyBorder="1" applyAlignment="1">
      <alignment horizontal="right" indent="2"/>
    </xf>
    <xf numFmtId="193" fontId="61" fillId="30" borderId="46" xfId="101" applyNumberFormat="1" applyFont="1" applyFill="1" applyBorder="1" applyAlignment="1">
      <alignment horizontal="center" vertical="center"/>
    </xf>
    <xf numFmtId="193" fontId="61" fillId="30" borderId="47" xfId="101" applyNumberFormat="1" applyFont="1" applyFill="1" applyBorder="1" applyAlignment="1">
      <alignment horizontal="center" vertical="center"/>
    </xf>
    <xf numFmtId="0" fontId="61" fillId="0" borderId="170" xfId="101" applyFont="1" applyBorder="1" applyAlignment="1">
      <alignment vertical="center"/>
    </xf>
    <xf numFmtId="0" fontId="61" fillId="0" borderId="139" xfId="101" applyFont="1" applyBorder="1" applyAlignment="1">
      <alignment vertical="center"/>
    </xf>
    <xf numFmtId="0" fontId="61" fillId="0" borderId="138" xfId="101" applyFont="1" applyBorder="1"/>
    <xf numFmtId="193" fontId="61" fillId="30" borderId="137" xfId="101" applyNumberFormat="1" applyFont="1" applyFill="1" applyBorder="1" applyAlignment="1">
      <alignment horizontal="center" vertical="center"/>
    </xf>
    <xf numFmtId="193" fontId="61" fillId="30" borderId="139" xfId="101" applyNumberFormat="1" applyFont="1" applyFill="1" applyBorder="1" applyAlignment="1">
      <alignment horizontal="center" vertical="center"/>
    </xf>
    <xf numFmtId="193" fontId="61" fillId="30" borderId="137" xfId="101" applyNumberFormat="1" applyFont="1" applyFill="1" applyBorder="1" applyAlignment="1">
      <alignment horizontal="left" vertical="center" indent="1"/>
    </xf>
    <xf numFmtId="193" fontId="61" fillId="30" borderId="139" xfId="101" applyNumberFormat="1" applyFont="1" applyFill="1" applyBorder="1" applyAlignment="1">
      <alignment horizontal="left" vertical="center" indent="1"/>
    </xf>
    <xf numFmtId="203" fontId="61" fillId="30" borderId="137" xfId="101" applyNumberFormat="1" applyFont="1" applyFill="1" applyBorder="1" applyAlignment="1">
      <alignment horizontal="right" vertical="center" indent="1"/>
    </xf>
    <xf numFmtId="203" fontId="61" fillId="30" borderId="139" xfId="101" applyNumberFormat="1" applyFont="1" applyFill="1" applyBorder="1" applyAlignment="1">
      <alignment horizontal="right" vertical="center" indent="1"/>
    </xf>
    <xf numFmtId="181" fontId="61" fillId="30" borderId="137" xfId="101" applyNumberFormat="1" applyFont="1" applyFill="1" applyBorder="1" applyAlignment="1">
      <alignment horizontal="distributed" vertical="center" indent="2"/>
    </xf>
    <xf numFmtId="181" fontId="61" fillId="30" borderId="139" xfId="101" applyNumberFormat="1" applyFont="1" applyFill="1" applyBorder="1" applyAlignment="1">
      <alignment horizontal="distributed" vertical="center" indent="2"/>
    </xf>
    <xf numFmtId="206" fontId="61" fillId="30" borderId="136" xfId="101" applyNumberFormat="1" applyFont="1" applyFill="1" applyBorder="1" applyAlignment="1">
      <alignment horizontal="center" vertical="center"/>
    </xf>
    <xf numFmtId="0" fontId="61" fillId="0" borderId="139" xfId="101" applyFont="1" applyBorder="1" applyAlignment="1">
      <alignment horizontal="center" vertical="center"/>
    </xf>
    <xf numFmtId="0" fontId="61" fillId="0" borderId="162" xfId="101" applyFont="1" applyBorder="1" applyAlignment="1">
      <alignment horizontal="center" vertical="center"/>
    </xf>
    <xf numFmtId="0" fontId="61" fillId="0" borderId="145" xfId="101" applyFont="1" applyBorder="1" applyAlignment="1">
      <alignment horizontal="center" vertical="center"/>
    </xf>
    <xf numFmtId="0" fontId="61" fillId="0" borderId="137" xfId="101" applyFont="1" applyBorder="1"/>
    <xf numFmtId="0" fontId="61" fillId="0" borderId="139" xfId="101" applyFont="1" applyBorder="1"/>
    <xf numFmtId="0" fontId="61" fillId="0" borderId="168" xfId="101" applyFont="1" applyBorder="1"/>
    <xf numFmtId="0" fontId="75" fillId="0" borderId="0" xfId="0" applyFont="1">
      <alignment vertical="center"/>
    </xf>
    <xf numFmtId="181" fontId="61" fillId="0" borderId="0" xfId="73" applyNumberFormat="1" applyFont="1" applyFill="1" applyAlignment="1">
      <alignment horizontal="distributed" vertical="top" wrapText="1"/>
    </xf>
    <xf numFmtId="0" fontId="75" fillId="0" borderId="0" xfId="0" applyFont="1" applyAlignment="1">
      <alignment vertical="top" wrapText="1"/>
    </xf>
    <xf numFmtId="28" fontId="61" fillId="0" borderId="0" xfId="0" applyNumberFormat="1" applyFont="1">
      <alignment vertical="center"/>
    </xf>
    <xf numFmtId="49" fontId="61" fillId="0" borderId="0" xfId="0" applyNumberFormat="1" applyFont="1">
      <alignment vertical="center"/>
    </xf>
    <xf numFmtId="3" fontId="61" fillId="0" borderId="0" xfId="0" applyNumberFormat="1" applyFont="1" applyBorder="1" applyAlignment="1">
      <alignment vertical="center"/>
    </xf>
    <xf numFmtId="3" fontId="61" fillId="0" borderId="0" xfId="0" applyNumberFormat="1" applyFont="1">
      <alignment vertical="center"/>
    </xf>
    <xf numFmtId="3" fontId="76" fillId="0" borderId="0" xfId="0" applyNumberFormat="1" applyFont="1">
      <alignment vertical="center"/>
    </xf>
    <xf numFmtId="28" fontId="61" fillId="0" borderId="0" xfId="0" applyNumberFormat="1" applyFont="1" applyBorder="1" applyAlignment="1">
      <alignment horizontal="distributed" vertical="center"/>
    </xf>
    <xf numFmtId="0" fontId="39" fillId="0" borderId="0" xfId="100" applyFont="1">
      <alignment vertical="center"/>
    </xf>
    <xf numFmtId="0" fontId="22" fillId="0" borderId="74" xfId="100" applyFont="1" applyBorder="1" applyAlignment="1">
      <alignment horizontal="distributed" vertical="center" indent="10"/>
    </xf>
    <xf numFmtId="0" fontId="58" fillId="0" borderId="61" xfId="100" applyFont="1" applyBorder="1">
      <alignment vertical="center"/>
    </xf>
    <xf numFmtId="0" fontId="58" fillId="0" borderId="61" xfId="100" applyFont="1" applyBorder="1" applyAlignment="1">
      <alignment horizontal="center" vertical="center"/>
    </xf>
    <xf numFmtId="0" fontId="39" fillId="0" borderId="74" xfId="100" applyFont="1" applyBorder="1" applyAlignment="1">
      <alignment horizontal="center" vertical="center"/>
    </xf>
    <xf numFmtId="0" fontId="39" fillId="0" borderId="74" xfId="100" applyFont="1" applyBorder="1" applyAlignment="1">
      <alignment horizontal="distributed" vertical="center" indent="1"/>
    </xf>
    <xf numFmtId="0" fontId="39" fillId="0" borderId="3" xfId="100" applyFont="1" applyBorder="1" applyAlignment="1">
      <alignment horizontal="distributed" vertical="center" indent="1"/>
    </xf>
    <xf numFmtId="0" fontId="77" fillId="0" borderId="36" xfId="100" applyFont="1" applyBorder="1" applyAlignment="1">
      <alignment horizontal="left" vertical="center" indent="1"/>
    </xf>
    <xf numFmtId="0" fontId="39" fillId="0" borderId="61" xfId="100" applyFont="1" applyBorder="1" applyAlignment="1">
      <alignment horizontal="left" vertical="center" indent="2"/>
    </xf>
    <xf numFmtId="0" fontId="39" fillId="0" borderId="61" xfId="100" applyFont="1" applyBorder="1" applyAlignment="1">
      <alignment horizontal="left" vertical="center" indent="3"/>
    </xf>
    <xf numFmtId="0" fontId="39" fillId="0" borderId="61" xfId="100" applyFont="1" applyBorder="1" applyAlignment="1">
      <alignment horizontal="right" vertical="center"/>
    </xf>
    <xf numFmtId="0" fontId="39" fillId="0" borderId="37" xfId="100" applyFont="1" applyBorder="1" applyAlignment="1">
      <alignment horizontal="left" vertical="center" indent="3"/>
    </xf>
    <xf numFmtId="0" fontId="39" fillId="0" borderId="0" xfId="100" applyFont="1" applyAlignment="1">
      <alignment horizontal="distributed" vertical="center" indent="1"/>
    </xf>
    <xf numFmtId="0" fontId="22" fillId="0" borderId="2" xfId="100" applyFont="1" applyBorder="1" applyAlignment="1">
      <alignment horizontal="distributed" vertical="center" indent="10"/>
    </xf>
    <xf numFmtId="0" fontId="58" fillId="0" borderId="0" xfId="100" applyFont="1" applyBorder="1">
      <alignment vertical="center"/>
    </xf>
    <xf numFmtId="0" fontId="58" fillId="0" borderId="0" xfId="100" applyFont="1" applyBorder="1" applyAlignment="1">
      <alignment horizontal="center" vertical="center"/>
    </xf>
    <xf numFmtId="0" fontId="23" fillId="0" borderId="2" xfId="100" applyBorder="1" applyAlignment="1">
      <alignment horizontal="center" vertical="center"/>
    </xf>
    <xf numFmtId="0" fontId="39" fillId="0" borderId="2" xfId="100" applyFont="1" applyBorder="1" applyAlignment="1">
      <alignment horizontal="distributed" vertical="center" indent="1"/>
    </xf>
    <xf numFmtId="0" fontId="39" fillId="0" borderId="46" xfId="100" applyFont="1" applyBorder="1" applyAlignment="1">
      <alignment horizontal="left" vertical="center" indent="1"/>
    </xf>
    <xf numFmtId="0" fontId="39" fillId="0" borderId="0" xfId="100" applyFont="1" applyBorder="1" applyAlignment="1">
      <alignment horizontal="left" vertical="center" indent="2"/>
    </xf>
    <xf numFmtId="0" fontId="39" fillId="0" borderId="0" xfId="100" applyFont="1" applyBorder="1" applyAlignment="1">
      <alignment horizontal="left" vertical="center" indent="3"/>
    </xf>
    <xf numFmtId="0" fontId="39" fillId="0" borderId="0" xfId="100" applyFont="1" applyBorder="1" applyAlignment="1">
      <alignment horizontal="right" vertical="center"/>
    </xf>
    <xf numFmtId="0" fontId="39" fillId="0" borderId="47" xfId="100" applyFont="1" applyBorder="1" applyAlignment="1">
      <alignment horizontal="left" vertical="center" indent="3"/>
    </xf>
    <xf numFmtId="0" fontId="58" fillId="0" borderId="0" xfId="100" applyFont="1" applyBorder="1" applyAlignment="1">
      <alignment vertical="distributed" wrapText="1"/>
    </xf>
    <xf numFmtId="181" fontId="23" fillId="0" borderId="0" xfId="100" applyNumberFormat="1" applyBorder="1">
      <alignment vertical="center"/>
    </xf>
    <xf numFmtId="181" fontId="61" fillId="0" borderId="0" xfId="100" quotePrefix="1" applyNumberFormat="1" applyFont="1" applyBorder="1" applyAlignment="1">
      <alignment horizontal="center" vertical="center"/>
    </xf>
    <xf numFmtId="0" fontId="23" fillId="0" borderId="64" xfId="100" applyBorder="1" applyAlignment="1">
      <alignment horizontal="center" vertical="center"/>
    </xf>
    <xf numFmtId="181" fontId="61" fillId="0" borderId="0" xfId="100" applyNumberFormat="1" applyFont="1" applyBorder="1" applyAlignment="1">
      <alignment horizontal="center" vertical="center"/>
    </xf>
    <xf numFmtId="0" fontId="61" fillId="0" borderId="74" xfId="100" applyFont="1" applyBorder="1" applyAlignment="1">
      <alignment horizontal="center" vertical="center"/>
    </xf>
    <xf numFmtId="0" fontId="23" fillId="0" borderId="2" xfId="100" applyBorder="1" applyAlignment="1">
      <alignment horizontal="distributed" vertical="center" indent="1"/>
    </xf>
    <xf numFmtId="0" fontId="39" fillId="0" borderId="3" xfId="100" applyFont="1" applyBorder="1" applyAlignment="1">
      <alignment horizontal="distributed" vertical="center" wrapText="1" indent="1"/>
    </xf>
    <xf numFmtId="200" fontId="58" fillId="0" borderId="0" xfId="100" applyNumberFormat="1" applyFont="1" applyBorder="1" applyAlignment="1">
      <alignment horizontal="left" vertical="center"/>
    </xf>
    <xf numFmtId="0" fontId="23" fillId="0" borderId="64" xfId="100" applyBorder="1" applyAlignment="1">
      <alignment horizontal="distributed" vertical="center" indent="1"/>
    </xf>
    <xf numFmtId="49" fontId="61" fillId="0" borderId="3" xfId="100" applyNumberFormat="1" applyFont="1" applyBorder="1" applyAlignment="1">
      <alignment horizontal="left" vertical="center" indent="1"/>
    </xf>
    <xf numFmtId="49" fontId="61" fillId="0" borderId="3" xfId="100" applyNumberFormat="1" applyFont="1" applyBorder="1" applyAlignment="1">
      <alignment horizontal="left" vertical="center" wrapText="1" indent="1"/>
    </xf>
    <xf numFmtId="49" fontId="61" fillId="0" borderId="74" xfId="100" applyNumberFormat="1" applyFont="1" applyBorder="1" applyAlignment="1">
      <alignment horizontal="left" vertical="center" wrapText="1" indent="1" shrinkToFit="1"/>
    </xf>
    <xf numFmtId="181" fontId="61" fillId="0" borderId="3" xfId="100" quotePrefix="1" applyNumberFormat="1" applyFont="1" applyBorder="1" applyAlignment="1">
      <alignment horizontal="center" vertical="center"/>
    </xf>
    <xf numFmtId="180" fontId="61" fillId="0" borderId="3" xfId="87" applyNumberFormat="1" applyFont="1" applyBorder="1" applyAlignment="1">
      <alignment horizontal="right" vertical="center" indent="3"/>
    </xf>
    <xf numFmtId="180" fontId="61" fillId="0" borderId="74" xfId="87" applyNumberFormat="1" applyFont="1" applyBorder="1" applyAlignment="1">
      <alignment vertical="center"/>
    </xf>
    <xf numFmtId="181" fontId="61" fillId="0" borderId="36" xfId="100" applyNumberFormat="1" applyFont="1" applyBorder="1" applyAlignment="1">
      <alignment horizontal="center" vertical="center" wrapText="1" shrinkToFit="1"/>
    </xf>
    <xf numFmtId="181" fontId="39" fillId="0" borderId="74" xfId="100" applyNumberFormat="1" applyFont="1" applyBorder="1" applyAlignment="1">
      <alignment horizontal="left" vertical="center" wrapText="1" indent="1" shrinkToFit="1"/>
    </xf>
    <xf numFmtId="0" fontId="61" fillId="0" borderId="3" xfId="100" applyFont="1" applyBorder="1" applyAlignment="1">
      <alignment horizontal="left" vertical="center" indent="1"/>
    </xf>
    <xf numFmtId="0" fontId="61" fillId="0" borderId="2" xfId="100" applyFont="1" applyBorder="1" applyAlignment="1">
      <alignment horizontal="left" vertical="center" wrapText="1" indent="1" shrinkToFit="1"/>
    </xf>
    <xf numFmtId="181" fontId="61" fillId="0" borderId="3" xfId="100" applyNumberFormat="1" applyFont="1" applyBorder="1" applyAlignment="1">
      <alignment horizontal="center" vertical="center"/>
    </xf>
    <xf numFmtId="0" fontId="23" fillId="0" borderId="2" xfId="100" applyBorder="1">
      <alignment vertical="center"/>
    </xf>
    <xf numFmtId="0" fontId="23" fillId="0" borderId="46" xfId="100" applyBorder="1" applyAlignment="1">
      <alignment horizontal="center" vertical="center" shrinkToFit="1"/>
    </xf>
    <xf numFmtId="0" fontId="39" fillId="0" borderId="2" xfId="100" applyFont="1" applyBorder="1" applyAlignment="1">
      <alignment horizontal="left" vertical="center" wrapText="1" indent="1" shrinkToFit="1"/>
    </xf>
    <xf numFmtId="0" fontId="61" fillId="0" borderId="2" xfId="100" applyFont="1" applyBorder="1">
      <alignment vertical="center"/>
    </xf>
    <xf numFmtId="207" fontId="61" fillId="0" borderId="2" xfId="87" applyNumberFormat="1" applyFont="1" applyBorder="1" applyAlignment="1">
      <alignment horizontal="center" vertical="center"/>
    </xf>
    <xf numFmtId="207" fontId="23" fillId="0" borderId="2" xfId="100" applyNumberFormat="1" applyBorder="1" applyAlignment="1">
      <alignment horizontal="center" vertical="center"/>
    </xf>
    <xf numFmtId="0" fontId="61" fillId="0" borderId="64" xfId="100" applyFont="1" applyBorder="1" applyAlignment="1">
      <alignment horizontal="left" vertical="center" wrapText="1" indent="1" shrinkToFit="1"/>
    </xf>
    <xf numFmtId="181" fontId="61" fillId="0" borderId="74" xfId="100" applyNumberFormat="1" applyFont="1" applyBorder="1" applyAlignment="1">
      <alignment horizontal="center" vertical="center"/>
    </xf>
    <xf numFmtId="180" fontId="61" fillId="0" borderId="74" xfId="87" applyNumberFormat="1" applyFont="1" applyBorder="1" applyAlignment="1">
      <alignment horizontal="right" vertical="center" indent="3"/>
    </xf>
    <xf numFmtId="207" fontId="23" fillId="0" borderId="64" xfId="100" applyNumberFormat="1" applyBorder="1" applyAlignment="1">
      <alignment horizontal="center" vertical="center"/>
    </xf>
    <xf numFmtId="0" fontId="23" fillId="0" borderId="20" xfId="100" applyBorder="1" applyAlignment="1">
      <alignment horizontal="center" vertical="center" shrinkToFit="1"/>
    </xf>
    <xf numFmtId="0" fontId="61" fillId="0" borderId="64" xfId="100" applyFont="1" applyBorder="1">
      <alignment vertical="center"/>
    </xf>
    <xf numFmtId="0" fontId="39" fillId="0" borderId="74" xfId="100" applyFont="1" applyBorder="1" applyAlignment="1">
      <alignment horizontal="center" vertical="center" wrapText="1"/>
    </xf>
    <xf numFmtId="0" fontId="23" fillId="0" borderId="3" xfId="100" applyBorder="1" applyAlignment="1">
      <alignment horizontal="distributed" vertical="center" indent="1"/>
    </xf>
    <xf numFmtId="0" fontId="23" fillId="0" borderId="2" xfId="100" applyBorder="1" applyAlignment="1">
      <alignment horizontal="center" vertical="center" wrapText="1"/>
    </xf>
    <xf numFmtId="0" fontId="23" fillId="0" borderId="64" xfId="100" applyBorder="1" applyAlignment="1">
      <alignment horizontal="center" vertical="center" wrapText="1"/>
    </xf>
    <xf numFmtId="0" fontId="61" fillId="0" borderId="74" xfId="100" applyFont="1" applyBorder="1" applyAlignment="1">
      <alignment horizontal="left" vertical="center" wrapText="1"/>
    </xf>
    <xf numFmtId="181" fontId="61" fillId="0" borderId="2" xfId="100" quotePrefix="1" applyNumberFormat="1" applyFont="1" applyBorder="1" applyAlignment="1">
      <alignment horizontal="center" vertical="center"/>
    </xf>
    <xf numFmtId="180" fontId="61" fillId="0" borderId="3" xfId="87" applyNumberFormat="1" applyFont="1" applyBorder="1" applyAlignment="1">
      <alignment horizontal="center" vertical="center"/>
    </xf>
    <xf numFmtId="181" fontId="61" fillId="0" borderId="36" xfId="100" applyNumberFormat="1" applyFont="1" applyBorder="1" applyAlignment="1">
      <alignment horizontal="center" vertical="center" shrinkToFit="1"/>
    </xf>
    <xf numFmtId="181" fontId="61" fillId="0" borderId="2" xfId="100" applyNumberFormat="1" applyFont="1" applyBorder="1" applyAlignment="1">
      <alignment horizontal="center" vertical="center"/>
    </xf>
    <xf numFmtId="0" fontId="78" fillId="0" borderId="46" xfId="100" applyFont="1" applyBorder="1" applyAlignment="1">
      <alignment horizontal="center" vertical="center"/>
    </xf>
    <xf numFmtId="0" fontId="78" fillId="0" borderId="0" xfId="100" applyFont="1" applyBorder="1" applyAlignment="1">
      <alignment horizontal="center" vertical="center"/>
    </xf>
    <xf numFmtId="0" fontId="78" fillId="0" borderId="47" xfId="100" applyFont="1" applyBorder="1" applyAlignment="1">
      <alignment horizontal="center" vertical="center"/>
    </xf>
    <xf numFmtId="0" fontId="22" fillId="0" borderId="64" xfId="100" applyFont="1" applyBorder="1" applyAlignment="1">
      <alignment horizontal="distributed" vertical="center" indent="10"/>
    </xf>
    <xf numFmtId="0" fontId="58" fillId="0" borderId="18" xfId="100" applyFont="1" applyBorder="1">
      <alignment vertical="center"/>
    </xf>
    <xf numFmtId="0" fontId="58" fillId="0" borderId="18" xfId="100" applyFont="1" applyBorder="1" applyAlignment="1">
      <alignment horizontal="center" vertical="center"/>
    </xf>
    <xf numFmtId="0" fontId="23" fillId="0" borderId="64" xfId="100" applyBorder="1">
      <alignment vertical="center"/>
    </xf>
    <xf numFmtId="181" fontId="61" fillId="0" borderId="64" xfId="100" applyNumberFormat="1" applyFont="1" applyBorder="1" applyAlignment="1">
      <alignment horizontal="center" vertical="center"/>
    </xf>
    <xf numFmtId="0" fontId="78" fillId="0" borderId="20" xfId="100" applyFont="1" applyBorder="1" applyAlignment="1">
      <alignment horizontal="center" vertical="center"/>
    </xf>
    <xf numFmtId="0" fontId="78" fillId="0" borderId="18" xfId="100" applyFont="1" applyBorder="1" applyAlignment="1">
      <alignment horizontal="center" vertical="center"/>
    </xf>
    <xf numFmtId="0" fontId="78" fillId="0" borderId="58" xfId="100" applyFont="1" applyBorder="1" applyAlignment="1">
      <alignment horizontal="center" vertical="center"/>
    </xf>
    <xf numFmtId="0" fontId="22" fillId="0" borderId="0" xfId="100" applyFont="1">
      <alignment vertical="center"/>
    </xf>
    <xf numFmtId="0" fontId="58" fillId="0" borderId="0" xfId="100" applyFont="1">
      <alignment vertical="center"/>
    </xf>
    <xf numFmtId="35" fontId="39" fillId="0" borderId="0" xfId="100" applyNumberFormat="1" applyFont="1">
      <alignment vertical="center"/>
    </xf>
    <xf numFmtId="38" fontId="79" fillId="0" borderId="0" xfId="88" applyFont="1">
      <alignment vertical="center"/>
    </xf>
    <xf numFmtId="38" fontId="61" fillId="0" borderId="0" xfId="88" applyFont="1">
      <alignment vertical="center"/>
    </xf>
    <xf numFmtId="38" fontId="61" fillId="0" borderId="0" xfId="88" applyFont="1" applyAlignment="1">
      <alignment horizontal="distributed" vertical="center"/>
    </xf>
    <xf numFmtId="38" fontId="39" fillId="0" borderId="0" xfId="88" applyFont="1" applyAlignment="1">
      <alignment vertical="center"/>
    </xf>
    <xf numFmtId="38" fontId="61" fillId="0" borderId="174" xfId="88" applyFont="1" applyBorder="1">
      <alignment vertical="center"/>
    </xf>
    <xf numFmtId="38" fontId="66" fillId="0" borderId="0" xfId="88" applyFont="1" applyAlignment="1">
      <alignment horizontal="distributed" vertical="center"/>
    </xf>
    <xf numFmtId="38" fontId="66" fillId="0" borderId="174" xfId="88" applyFont="1" applyBorder="1">
      <alignment vertical="center"/>
    </xf>
    <xf numFmtId="38" fontId="66" fillId="0" borderId="0" xfId="88" applyFont="1">
      <alignment vertical="center"/>
    </xf>
    <xf numFmtId="38" fontId="80" fillId="0" borderId="0" xfId="88" applyFont="1">
      <alignment vertical="center"/>
    </xf>
    <xf numFmtId="38" fontId="61" fillId="0" borderId="0" xfId="88" applyFont="1" applyAlignment="1">
      <alignment horizontal="center" vertical="center"/>
    </xf>
    <xf numFmtId="198" fontId="66" fillId="30" borderId="0" xfId="88" applyNumberFormat="1" applyFont="1" applyFill="1" applyBorder="1" applyAlignment="1">
      <alignment horizontal="right" vertical="center"/>
    </xf>
    <xf numFmtId="38" fontId="81" fillId="0" borderId="0" xfId="88" applyFont="1" applyBorder="1">
      <alignment vertical="center"/>
    </xf>
    <xf numFmtId="208" fontId="66" fillId="30" borderId="0" xfId="88" applyNumberFormat="1" applyFont="1" applyFill="1" applyBorder="1" applyAlignment="1">
      <alignment horizontal="right" vertical="center"/>
    </xf>
    <xf numFmtId="38" fontId="81" fillId="0" borderId="174" xfId="88" applyFont="1" applyBorder="1">
      <alignment vertical="center"/>
    </xf>
    <xf numFmtId="38" fontId="81" fillId="0" borderId="0" xfId="88" applyFont="1" applyAlignment="1">
      <alignment horizontal="center" vertical="center"/>
    </xf>
    <xf numFmtId="38" fontId="66" fillId="0" borderId="0" xfId="88" applyFont="1" applyAlignment="1">
      <alignment horizontal="center" vertical="center"/>
    </xf>
    <xf numFmtId="38" fontId="61" fillId="0" borderId="0" xfId="88" applyFont="1" applyBorder="1" applyAlignment="1">
      <alignment vertical="center"/>
    </xf>
    <xf numFmtId="38" fontId="82" fillId="0" borderId="0" xfId="88" applyFont="1" applyAlignment="1">
      <alignment horizontal="center" vertical="center"/>
    </xf>
    <xf numFmtId="208" fontId="66" fillId="0" borderId="0" xfId="88" applyNumberFormat="1" applyFont="1" applyFill="1" applyAlignment="1">
      <alignment horizontal="right" vertical="center"/>
    </xf>
    <xf numFmtId="38" fontId="39" fillId="0" borderId="0" xfId="88" applyFont="1" applyBorder="1" applyAlignment="1">
      <alignment horizontal="center" vertical="center"/>
    </xf>
    <xf numFmtId="198" fontId="61" fillId="30" borderId="0" xfId="88" applyNumberFormat="1" applyFont="1" applyFill="1" applyBorder="1" applyAlignment="1">
      <alignment horizontal="right" vertical="center"/>
    </xf>
    <xf numFmtId="38" fontId="79" fillId="0" borderId="0" xfId="88" applyFont="1" applyAlignment="1">
      <alignment horizontal="center" vertical="center"/>
    </xf>
    <xf numFmtId="38" fontId="61" fillId="0" borderId="174" xfId="88" applyFont="1" applyBorder="1" applyAlignment="1">
      <alignment horizontal="center" vertical="center"/>
    </xf>
    <xf numFmtId="38" fontId="66" fillId="0" borderId="174" xfId="88" applyFont="1" applyBorder="1" applyAlignment="1">
      <alignment horizontal="center" vertical="center"/>
    </xf>
    <xf numFmtId="38" fontId="83" fillId="0" borderId="174" xfId="88" applyFont="1" applyBorder="1" applyAlignment="1">
      <alignment vertical="center"/>
    </xf>
    <xf numFmtId="38" fontId="83" fillId="0" borderId="0" xfId="88" applyFont="1" applyAlignment="1">
      <alignment vertical="center"/>
    </xf>
    <xf numFmtId="38" fontId="61" fillId="0" borderId="174" xfId="88" applyFont="1" applyBorder="1" applyAlignment="1">
      <alignment vertical="center"/>
    </xf>
    <xf numFmtId="38" fontId="39" fillId="0" borderId="0" xfId="88" applyFont="1" applyBorder="1" applyAlignment="1">
      <alignment horizontal="center" vertical="center" shrinkToFit="1"/>
    </xf>
    <xf numFmtId="38" fontId="82" fillId="0" borderId="0" xfId="88" applyFont="1" applyBorder="1" applyAlignment="1">
      <alignment vertical="center"/>
    </xf>
    <xf numFmtId="38" fontId="61" fillId="30" borderId="0" xfId="88" applyFont="1" applyFill="1">
      <alignment vertical="center"/>
    </xf>
    <xf numFmtId="181" fontId="61" fillId="30" borderId="0" xfId="88" applyNumberFormat="1" applyFont="1" applyFill="1" applyBorder="1" applyAlignment="1">
      <alignment horizontal="distributed" vertical="center"/>
    </xf>
    <xf numFmtId="181" fontId="61" fillId="30" borderId="0" xfId="88" applyNumberFormat="1" applyFont="1" applyFill="1" applyAlignment="1">
      <alignment vertical="center"/>
    </xf>
    <xf numFmtId="38" fontId="61" fillId="0" borderId="0" xfId="88" applyFont="1" applyAlignment="1">
      <alignment horizontal="right" vertical="center"/>
    </xf>
    <xf numFmtId="41" fontId="61" fillId="30" borderId="0" xfId="88" applyNumberFormat="1" applyFont="1" applyFill="1" applyBorder="1" applyAlignment="1">
      <alignment horizontal="right" vertical="center"/>
    </xf>
    <xf numFmtId="208" fontId="61" fillId="30" borderId="0" xfId="88" applyNumberFormat="1" applyFont="1" applyFill="1" applyBorder="1" applyAlignment="1">
      <alignment horizontal="right" vertical="center"/>
    </xf>
    <xf numFmtId="198" fontId="61" fillId="0" borderId="0" xfId="88" applyNumberFormat="1" applyFont="1" applyFill="1" applyAlignment="1">
      <alignment horizontal="right" vertical="center"/>
    </xf>
    <xf numFmtId="198" fontId="61" fillId="0" borderId="0" xfId="88" applyNumberFormat="1" applyFont="1" applyAlignment="1">
      <alignment vertical="center"/>
    </xf>
    <xf numFmtId="0" fontId="61" fillId="0" borderId="174" xfId="0" applyFont="1" applyBorder="1">
      <alignment vertical="center"/>
    </xf>
    <xf numFmtId="198" fontId="61" fillId="11" borderId="0" xfId="88" applyNumberFormat="1" applyFont="1" applyFill="1" applyBorder="1" applyAlignment="1">
      <alignment horizontal="right" vertical="center"/>
    </xf>
    <xf numFmtId="181" fontId="61" fillId="0" borderId="0" xfId="88" applyNumberFormat="1" applyFont="1" applyAlignment="1">
      <alignment vertical="center" wrapText="1"/>
    </xf>
    <xf numFmtId="0" fontId="0" fillId="0" borderId="0" xfId="0" applyFill="1" applyAlignment="1">
      <alignment vertical="center" wrapText="1"/>
    </xf>
    <xf numFmtId="41" fontId="61" fillId="0" borderId="0" xfId="88" applyNumberFormat="1" applyFont="1" applyFill="1" applyAlignment="1">
      <alignment horizontal="right" vertical="center"/>
    </xf>
    <xf numFmtId="38" fontId="79" fillId="0" borderId="0" xfId="88" applyFont="1" applyBorder="1" applyAlignment="1">
      <alignment horizontal="right" vertical="center"/>
    </xf>
    <xf numFmtId="188" fontId="61" fillId="0" borderId="0" xfId="88" applyNumberFormat="1" applyFont="1" applyAlignment="1">
      <alignment horizontal="center" vertical="center"/>
    </xf>
    <xf numFmtId="38" fontId="79" fillId="30" borderId="0" xfId="88" applyFont="1" applyFill="1" applyBorder="1" applyAlignment="1">
      <alignment horizontal="center" vertical="center"/>
    </xf>
    <xf numFmtId="38" fontId="83" fillId="0" borderId="0" xfId="88" applyFont="1" applyBorder="1" applyAlignment="1">
      <alignment horizontal="center" vertical="center"/>
    </xf>
    <xf numFmtId="38" fontId="79" fillId="0" borderId="0" xfId="88" applyFont="1" applyBorder="1" applyAlignment="1">
      <alignment horizontal="left" vertical="center"/>
    </xf>
    <xf numFmtId="38" fontId="39" fillId="0" borderId="0" xfId="88" applyFont="1" applyBorder="1" applyAlignment="1">
      <alignment horizontal="distributed" vertical="center"/>
    </xf>
    <xf numFmtId="38" fontId="39" fillId="0" borderId="0" xfId="88" applyFont="1">
      <alignment vertical="center"/>
    </xf>
    <xf numFmtId="188" fontId="61" fillId="0" borderId="0" xfId="88" applyNumberFormat="1" applyFont="1" applyAlignment="1">
      <alignment vertical="center"/>
    </xf>
    <xf numFmtId="38" fontId="61" fillId="0" borderId="0" xfId="88" applyFont="1" applyAlignment="1">
      <alignment horizontal="left" vertical="center" wrapText="1"/>
    </xf>
    <xf numFmtId="38" fontId="61" fillId="0" borderId="175" xfId="88" applyFont="1" applyBorder="1">
      <alignment vertical="center"/>
    </xf>
    <xf numFmtId="0" fontId="84" fillId="0" borderId="0" xfId="0" applyFont="1">
      <alignment vertical="center"/>
    </xf>
    <xf numFmtId="0" fontId="0" fillId="0" borderId="175" xfId="0" applyBorder="1">
      <alignment vertical="center"/>
    </xf>
    <xf numFmtId="0" fontId="0" fillId="0" borderId="174" xfId="0" applyBorder="1">
      <alignment vertical="center"/>
    </xf>
    <xf numFmtId="0" fontId="58" fillId="0" borderId="0" xfId="0" applyFont="1" applyFill="1" applyAlignment="1"/>
    <xf numFmtId="0" fontId="61" fillId="0" borderId="176" xfId="101" applyFont="1" applyBorder="1" applyAlignment="1">
      <alignment horizontal="distributed" vertical="center" indent="1"/>
    </xf>
    <xf numFmtId="0" fontId="61" fillId="0" borderId="25" xfId="101" applyFont="1" applyBorder="1" applyAlignment="1">
      <alignment horizontal="distributed" vertical="center" indent="1"/>
    </xf>
    <xf numFmtId="0" fontId="61" fillId="0" borderId="28" xfId="101" applyFont="1" applyBorder="1" applyAlignment="1">
      <alignment horizontal="distributed" vertical="center" indent="1"/>
    </xf>
    <xf numFmtId="0" fontId="61" fillId="0" borderId="44" xfId="101" applyFont="1" applyBorder="1" applyAlignment="1">
      <alignment horizontal="distributed" vertical="center" wrapText="1" indent="1"/>
    </xf>
    <xf numFmtId="209" fontId="61" fillId="0" borderId="0" xfId="101" applyNumberFormat="1" applyFont="1" applyAlignment="1"/>
    <xf numFmtId="181" fontId="61" fillId="30" borderId="74" xfId="101" applyNumberFormat="1" applyFont="1" applyFill="1" applyBorder="1" applyAlignment="1">
      <alignment horizontal="distributed" vertical="center" indent="1"/>
    </xf>
    <xf numFmtId="0" fontId="61" fillId="30" borderId="74" xfId="144" applyNumberFormat="1" applyFont="1" applyFill="1" applyBorder="1" applyAlignment="1">
      <alignment horizontal="right" vertical="center"/>
    </xf>
    <xf numFmtId="198" fontId="61" fillId="30" borderId="74" xfId="101" applyNumberFormat="1" applyFont="1" applyFill="1" applyBorder="1" applyAlignment="1">
      <alignment horizontal="right" vertical="center"/>
    </xf>
    <xf numFmtId="210" fontId="61" fillId="30" borderId="74" xfId="101" applyNumberFormat="1" applyFont="1" applyFill="1" applyBorder="1" applyAlignment="1">
      <alignment horizontal="right" vertical="center"/>
    </xf>
    <xf numFmtId="0" fontId="61" fillId="30" borderId="130" xfId="101" applyNumberFormat="1" applyFont="1" applyFill="1" applyBorder="1" applyAlignment="1">
      <alignment horizontal="right" vertical="center"/>
    </xf>
    <xf numFmtId="181" fontId="61" fillId="30" borderId="2" xfId="101" applyNumberFormat="1" applyFont="1" applyFill="1" applyBorder="1" applyAlignment="1">
      <alignment horizontal="distributed" vertical="center" indent="1"/>
    </xf>
    <xf numFmtId="0" fontId="61" fillId="30" borderId="2" xfId="144" applyNumberFormat="1" applyFont="1" applyFill="1" applyBorder="1" applyAlignment="1">
      <alignment horizontal="right" vertical="center"/>
    </xf>
    <xf numFmtId="198" fontId="61" fillId="30" borderId="2" xfId="101" applyNumberFormat="1" applyFont="1" applyFill="1" applyBorder="1" applyAlignment="1">
      <alignment horizontal="right" vertical="center"/>
    </xf>
    <xf numFmtId="210" fontId="61" fillId="30" borderId="2" xfId="101" applyNumberFormat="1" applyFont="1" applyFill="1" applyBorder="1" applyAlignment="1">
      <alignment horizontal="right" vertical="center"/>
    </xf>
    <xf numFmtId="0" fontId="61" fillId="30" borderId="57" xfId="101" applyNumberFormat="1" applyFont="1" applyFill="1" applyBorder="1" applyAlignment="1">
      <alignment horizontal="right" vertical="center"/>
    </xf>
    <xf numFmtId="211" fontId="61" fillId="30" borderId="4" xfId="101" applyNumberFormat="1" applyFont="1" applyFill="1" applyBorder="1" applyAlignment="1">
      <alignment horizontal="distributed"/>
    </xf>
    <xf numFmtId="0" fontId="61" fillId="0" borderId="57" xfId="101" applyNumberFormat="1" applyFont="1" applyFill="1" applyBorder="1" applyAlignment="1">
      <alignment horizontal="center" vertical="center"/>
    </xf>
    <xf numFmtId="0" fontId="61" fillId="30" borderId="0" xfId="101" applyFont="1" applyFill="1" applyBorder="1" applyAlignment="1">
      <alignment horizontal="distributed"/>
    </xf>
    <xf numFmtId="181" fontId="61" fillId="30" borderId="0" xfId="101" applyNumberFormat="1" applyFont="1" applyFill="1" applyBorder="1" applyAlignment="1">
      <alignment horizontal="distributed"/>
    </xf>
    <xf numFmtId="181" fontId="61" fillId="0" borderId="0" xfId="101" applyNumberFormat="1" applyFont="1" applyFill="1" applyAlignment="1">
      <alignment horizontal="distributed"/>
    </xf>
    <xf numFmtId="204" fontId="61" fillId="0" borderId="46" xfId="144" applyNumberFormat="1" applyFont="1" applyBorder="1" applyAlignment="1">
      <alignment horizontal="right" vertical="center"/>
    </xf>
    <xf numFmtId="205" fontId="61" fillId="0" borderId="2" xfId="145" applyNumberFormat="1" applyFont="1" applyBorder="1" applyAlignment="1">
      <alignment vertical="center"/>
    </xf>
    <xf numFmtId="0" fontId="61" fillId="0" borderId="2" xfId="144" applyNumberFormat="1" applyFont="1" applyBorder="1" applyAlignment="1">
      <alignment horizontal="right" vertical="center"/>
    </xf>
    <xf numFmtId="0" fontId="61" fillId="0" borderId="57" xfId="144" applyNumberFormat="1" applyFont="1" applyBorder="1" applyAlignment="1">
      <alignment horizontal="right" vertical="center"/>
    </xf>
    <xf numFmtId="181" fontId="61" fillId="0" borderId="2" xfId="101" applyNumberFormat="1" applyFont="1" applyBorder="1" applyAlignment="1">
      <alignment vertical="center"/>
    </xf>
    <xf numFmtId="0" fontId="61" fillId="0" borderId="135" xfId="101" applyFont="1" applyBorder="1"/>
    <xf numFmtId="0" fontId="61" fillId="0" borderId="137" xfId="144" applyNumberFormat="1" applyFont="1" applyBorder="1" applyAlignment="1">
      <alignment vertical="center"/>
    </xf>
    <xf numFmtId="0" fontId="61" fillId="0" borderId="135" xfId="145" applyNumberFormat="1" applyFont="1" applyBorder="1" applyAlignment="1">
      <alignment vertical="center"/>
    </xf>
    <xf numFmtId="0" fontId="61" fillId="0" borderId="152" xfId="144" applyNumberFormat="1" applyFont="1" applyBorder="1" applyAlignment="1">
      <alignment vertical="center"/>
    </xf>
    <xf numFmtId="0" fontId="61" fillId="0" borderId="0" xfId="101" applyFont="1" applyBorder="1" applyAlignment="1">
      <alignment vertical="center" wrapText="1"/>
    </xf>
    <xf numFmtId="38" fontId="0" fillId="0" borderId="0" xfId="144" applyFont="1" applyAlignment="1">
      <alignment horizontal="distributed" vertical="center"/>
    </xf>
    <xf numFmtId="198" fontId="0" fillId="30" borderId="0" xfId="144" applyNumberFormat="1" applyFont="1" applyFill="1" applyAlignment="1">
      <alignment vertical="center"/>
    </xf>
    <xf numFmtId="38" fontId="0" fillId="0" borderId="0" xfId="144" applyFont="1" applyAlignment="1">
      <alignment horizontal="left" vertical="center" indent="1"/>
    </xf>
    <xf numFmtId="38" fontId="0" fillId="30" borderId="0" xfId="144" applyFont="1" applyFill="1" applyAlignment="1">
      <alignment horizontal="left" vertical="center"/>
    </xf>
    <xf numFmtId="181" fontId="0" fillId="30" borderId="0" xfId="144" applyNumberFormat="1" applyFont="1" applyFill="1" applyAlignment="1">
      <alignment horizontal="distributed" vertical="center"/>
    </xf>
    <xf numFmtId="198" fontId="0" fillId="30" borderId="0" xfId="144" applyNumberFormat="1" applyFont="1" applyFill="1" applyAlignment="1">
      <alignment horizontal="right" vertical="center"/>
    </xf>
    <xf numFmtId="198" fontId="0" fillId="11" borderId="0" xfId="144" applyNumberFormat="1" applyFont="1" applyFill="1" applyAlignment="1">
      <alignment horizontal="right" vertical="center"/>
    </xf>
    <xf numFmtId="198" fontId="0" fillId="30" borderId="47" xfId="144" applyNumberFormat="1" applyFont="1" applyFill="1" applyBorder="1" applyAlignment="1">
      <alignment vertical="center"/>
    </xf>
    <xf numFmtId="38" fontId="0" fillId="0" borderId="0" xfId="144" applyFont="1" applyAlignment="1">
      <alignment horizontal="right" vertical="center"/>
    </xf>
    <xf numFmtId="40" fontId="0" fillId="0" borderId="0" xfId="144" applyNumberFormat="1" applyFont="1" applyAlignment="1">
      <alignment horizontal="right" vertical="center"/>
    </xf>
    <xf numFmtId="212" fontId="0" fillId="0" borderId="0" xfId="144" applyNumberFormat="1" applyFont="1" applyAlignment="1">
      <alignment horizontal="left" vertical="center"/>
    </xf>
    <xf numFmtId="0" fontId="62" fillId="0" borderId="0" xfId="0" applyFont="1" applyAlignment="1">
      <alignment horizontal="center" vertical="center"/>
    </xf>
    <xf numFmtId="0" fontId="61" fillId="30" borderId="0" xfId="0" applyFont="1" applyFill="1" applyAlignment="1">
      <alignment horizontal="left" vertical="distributed" wrapText="1"/>
    </xf>
    <xf numFmtId="181" fontId="61" fillId="30" borderId="0" xfId="0" applyNumberFormat="1" applyFont="1" applyFill="1" applyAlignment="1">
      <alignment horizontal="distributed" vertical="center"/>
    </xf>
    <xf numFmtId="202" fontId="61" fillId="30" borderId="0" xfId="0" applyNumberFormat="1" applyFont="1" applyFill="1" applyAlignment="1">
      <alignment horizontal="distributed" vertical="center"/>
    </xf>
    <xf numFmtId="204" fontId="61" fillId="30" borderId="0" xfId="0" applyNumberFormat="1" applyFont="1" applyFill="1">
      <alignment vertical="center"/>
    </xf>
    <xf numFmtId="204" fontId="61" fillId="0" borderId="0" xfId="0" applyNumberFormat="1" applyFont="1">
      <alignment vertical="center"/>
    </xf>
    <xf numFmtId="0" fontId="61" fillId="30" borderId="0" xfId="0" applyFont="1" applyFill="1" applyAlignment="1">
      <alignment horizontal="distributed" vertical="center"/>
    </xf>
    <xf numFmtId="0" fontId="41" fillId="30" borderId="0" xfId="143" applyFont="1" applyFill="1" applyAlignment="1" applyProtection="1">
      <alignment horizontal="left" indent="1"/>
    </xf>
    <xf numFmtId="0" fontId="41" fillId="30" borderId="0" xfId="143" applyNumberFormat="1" applyFont="1" applyFill="1" applyAlignment="1" applyProtection="1">
      <alignment horizontal="left" indent="2"/>
    </xf>
    <xf numFmtId="0" fontId="61" fillId="0" borderId="0" xfId="101" applyNumberFormat="1" applyFont="1" applyFill="1" applyAlignment="1">
      <alignment horizontal="left" indent="2"/>
    </xf>
    <xf numFmtId="0" fontId="61" fillId="30" borderId="0" xfId="0" applyFont="1" applyFill="1" applyBorder="1" applyAlignment="1">
      <alignment vertical="distributed" wrapText="1"/>
    </xf>
    <xf numFmtId="202" fontId="61" fillId="30" borderId="0" xfId="0" applyNumberFormat="1" applyFont="1" applyFill="1" applyBorder="1" applyAlignment="1">
      <alignment vertical="center"/>
    </xf>
    <xf numFmtId="0" fontId="65" fillId="0" borderId="0" xfId="0" applyFont="1">
      <alignment vertical="center"/>
    </xf>
    <xf numFmtId="0" fontId="27" fillId="0" borderId="0" xfId="103"/>
    <xf numFmtId="213" fontId="60" fillId="11" borderId="0" xfId="103" applyNumberFormat="1" applyFont="1" applyFill="1" applyAlignment="1">
      <alignment horizontal="distributed" indent="10"/>
    </xf>
    <xf numFmtId="0" fontId="27" fillId="0" borderId="0" xfId="103" applyAlignment="1">
      <alignment horizontal="distributed"/>
    </xf>
    <xf numFmtId="0" fontId="27" fillId="0" borderId="36" xfId="103" applyBorder="1"/>
    <xf numFmtId="0" fontId="27" fillId="0" borderId="61" xfId="103" applyBorder="1"/>
    <xf numFmtId="0" fontId="27" fillId="0" borderId="37" xfId="103" applyBorder="1"/>
    <xf numFmtId="0" fontId="27" fillId="0" borderId="0" xfId="103" applyFont="1" applyAlignment="1">
      <alignment horizontal="center"/>
    </xf>
    <xf numFmtId="0" fontId="27" fillId="0" borderId="0" xfId="103" applyAlignment="1">
      <alignment horizontal="left" indent="3"/>
    </xf>
    <xf numFmtId="0" fontId="27" fillId="0" borderId="46" xfId="103" applyBorder="1"/>
    <xf numFmtId="0" fontId="27" fillId="0" borderId="47" xfId="103" applyBorder="1"/>
    <xf numFmtId="0" fontId="27" fillId="0" borderId="0" xfId="103" applyFont="1" applyFill="1" applyAlignment="1">
      <alignment horizontal="left"/>
    </xf>
    <xf numFmtId="58" fontId="86" fillId="0" borderId="0" xfId="143" applyNumberFormat="1" applyFont="1" applyFill="1" applyBorder="1" applyAlignment="1" applyProtection="1">
      <alignment horizontal="distributed"/>
    </xf>
    <xf numFmtId="0" fontId="61" fillId="0" borderId="0" xfId="143" applyFont="1" applyFill="1" applyAlignment="1" applyProtection="1">
      <alignment vertical="center"/>
    </xf>
    <xf numFmtId="0" fontId="87" fillId="0" borderId="0" xfId="103" applyFont="1" applyFill="1"/>
    <xf numFmtId="58" fontId="27" fillId="0" borderId="0" xfId="103" applyNumberFormat="1" applyAlignment="1"/>
    <xf numFmtId="0" fontId="27" fillId="0" borderId="20" xfId="103" applyBorder="1"/>
    <xf numFmtId="0" fontId="27" fillId="0" borderId="18" xfId="103" applyBorder="1"/>
    <xf numFmtId="0" fontId="27" fillId="0" borderId="58" xfId="103" applyBorder="1"/>
    <xf numFmtId="0" fontId="61" fillId="0" borderId="0" xfId="101" applyFont="1" applyAlignment="1">
      <alignment horizontal="left" wrapText="1"/>
    </xf>
    <xf numFmtId="214" fontId="61" fillId="11" borderId="0" xfId="101" applyNumberFormat="1" applyFont="1" applyFill="1" applyAlignment="1">
      <alignment horizontal="center"/>
    </xf>
    <xf numFmtId="0" fontId="61" fillId="0" borderId="0" xfId="101" applyFont="1" applyBorder="1" applyAlignment="1">
      <alignment horizontal="left" vertical="center" indent="4"/>
    </xf>
    <xf numFmtId="0" fontId="88" fillId="0" borderId="0" xfId="101" applyFont="1"/>
    <xf numFmtId="0" fontId="0" fillId="0" borderId="0" xfId="0" applyAlignment="1">
      <alignment vertical="center" shrinkToFit="1"/>
    </xf>
    <xf numFmtId="0" fontId="56" fillId="52" borderId="3" xfId="99" applyFont="1" applyFill="1" applyBorder="1" applyAlignment="1">
      <alignment horizontal="center" vertical="center" shrinkToFit="1"/>
    </xf>
    <xf numFmtId="0" fontId="56" fillId="0" borderId="3" xfId="99" applyFont="1" applyBorder="1" applyAlignment="1">
      <alignment vertical="center" wrapText="1" shrinkToFit="1"/>
    </xf>
  </cellXfs>
  <cellStyles count="146">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1 2" xfId="26"/>
    <cellStyle name="60% - アクセント 2" xfId="27"/>
    <cellStyle name="60% - アクセント 2 2" xfId="28"/>
    <cellStyle name="60% - アクセント 3" xfId="29"/>
    <cellStyle name="60% - アクセント 3 2" xfId="30"/>
    <cellStyle name="60% - アクセント 4" xfId="31"/>
    <cellStyle name="60% - アクセント 4 2" xfId="32"/>
    <cellStyle name="60% - アクセント 5" xfId="33"/>
    <cellStyle name="60% - アクセント 5 2" xfId="34"/>
    <cellStyle name="60% - アクセント 6" xfId="35"/>
    <cellStyle name="60% - アクセント 6 2" xfId="36"/>
    <cellStyle name="args.style" xfId="37"/>
    <cellStyle name="Calc Currency (0)" xfId="38"/>
    <cellStyle name="Comma_laroux" xfId="39"/>
    <cellStyle name="Currency [0]_laroux" xfId="40"/>
    <cellStyle name="Currency_laroux" xfId="41"/>
    <cellStyle name="Grey" xfId="42"/>
    <cellStyle name="Header1" xfId="43"/>
    <cellStyle name="Header2" xfId="44"/>
    <cellStyle name="Input [yellow]" xfId="45"/>
    <cellStyle name="Normal - Style1" xfId="46"/>
    <cellStyle name="Normal_#18-Internet" xfId="47"/>
    <cellStyle name="per.style" xfId="48"/>
    <cellStyle name="Percent [2]" xfId="49"/>
    <cellStyle name="PSChar" xfId="50"/>
    <cellStyle name="PSHeading" xfId="51"/>
    <cellStyle name="QDF" xfId="52"/>
    <cellStyle name="subhead" xfId="53"/>
    <cellStyle name="どちらでもない" xfId="54"/>
    <cellStyle name="どちらでもない 2" xfId="55"/>
    <cellStyle name="アクセント 1" xfId="56"/>
    <cellStyle name="アクセント 1 2" xfId="57"/>
    <cellStyle name="アクセント 2" xfId="58"/>
    <cellStyle name="アクセント 2 2" xfId="59"/>
    <cellStyle name="アクセント 3" xfId="60"/>
    <cellStyle name="アクセント 3 2" xfId="61"/>
    <cellStyle name="アクセント 4" xfId="62"/>
    <cellStyle name="アクセント 4 2" xfId="63"/>
    <cellStyle name="アクセント 5" xfId="64"/>
    <cellStyle name="アクセント 5 2" xfId="65"/>
    <cellStyle name="アクセント 6" xfId="66"/>
    <cellStyle name="アクセント 6 2" xfId="67"/>
    <cellStyle name="タイトル" xfId="68"/>
    <cellStyle name="チェック セル" xfId="69"/>
    <cellStyle name="チェック セル 2" xfId="70"/>
    <cellStyle name="ハイパーリンク_01_☆発注者用_業務様式_20230206" xfId="71"/>
    <cellStyle name="ハイパーリンク_01_☆発注者用_業務様式_20230206_1" xfId="72"/>
    <cellStyle name="ハイパーリンク_01_設計監理業務委託料算出（6.01）R5単価_20231231" xfId="73"/>
    <cellStyle name="パターン" xfId="74"/>
    <cellStyle name="メモ" xfId="75"/>
    <cellStyle name="メモ 2" xfId="76"/>
    <cellStyle name="リンク セル" xfId="77"/>
    <cellStyle name="入力" xfId="78"/>
    <cellStyle name="入力 2" xfId="79"/>
    <cellStyle name="出力" xfId="80"/>
    <cellStyle name="出力 2" xfId="81"/>
    <cellStyle name="悪い" xfId="82"/>
    <cellStyle name="悪い 2" xfId="83"/>
    <cellStyle name="未定義" xfId="84"/>
    <cellStyle name="未定義 2" xfId="85"/>
    <cellStyle name="桁区切り 2 2 2" xfId="86"/>
    <cellStyle name="桁区切り_出来形検定書検査調書" xfId="87"/>
    <cellStyle name="桁区切り_執行カルテ（大坪A棟建設）" xfId="88"/>
    <cellStyle name="標準" xfId="0" builtinId="0"/>
    <cellStyle name="標準 2" xfId="89"/>
    <cellStyle name="標準 2 2" xfId="90"/>
    <cellStyle name="標準 2 3" xfId="91"/>
    <cellStyle name="標準 3" xfId="92"/>
    <cellStyle name="標準 3 3" xfId="93"/>
    <cellStyle name="標準 3_新_受注者用工事様式" xfId="94"/>
    <cellStyle name="標準_01_☆発注者用_業務様式_20230206" xfId="95"/>
    <cellStyle name="標準_01_☆発注者用_業務様式_20230206_1" xfId="96"/>
    <cellStyle name="標準_05_昇降機等定期検査報告書手順" xfId="97"/>
    <cellStyle name="標準_05_昇降機等定期検査報告書手順_01_☆発注者用_業務様式_20230206" xfId="98"/>
    <cellStyle name="標準_201_【工事監理】委託業務履行状況等報告書" xfId="99"/>
    <cellStyle name="標準_出来形検定書検査調書" xfId="100"/>
    <cellStyle name="標準_外構工事カルテ" xfId="101"/>
    <cellStyle name="標準_建築主体工事カルテ" xfId="102"/>
    <cellStyle name="標準_建築工事" xfId="103"/>
    <cellStyle name="標準_成徳公民館カルテ" xfId="104"/>
    <cellStyle name="標準_植栽等工事カルテ" xfId="105"/>
    <cellStyle name="標準_設計書の作り方_起工、閲覧、契約用" xfId="106"/>
    <cellStyle name="標準_運動場工事カルテ" xfId="107"/>
    <cellStyle name="湪" xfId="108"/>
    <cellStyle name="良い" xfId="109"/>
    <cellStyle name="良い 2" xfId="110"/>
    <cellStyle name="見出し 1" xfId="111"/>
    <cellStyle name="見出し 2" xfId="112"/>
    <cellStyle name="見出し 3" xfId="113"/>
    <cellStyle name="見出し 4" xfId="114"/>
    <cellStyle name="見積-桁区切り" xfId="115"/>
    <cellStyle name="見積-桁区切り_CCL_PJ1R1001入札参加資格申請者一覧-工事" xfId="116"/>
    <cellStyle name="見積-桁区切り_No_34CJ3R3820S（製本メモ（変更時）-コンサル）" xfId="117"/>
    <cellStyle name="見積-桁区切り_No_（単価契約書）" xfId="118"/>
    <cellStyle name="見積-桁区切り_QA会議資料2H120303" xfId="119"/>
    <cellStyle name="見積-桁区切り_★CCL_PJ3R1001発注見通し一覧" xfId="120"/>
    <cellStyle name="見積-桁区切り_分析結果4(H120424)" xfId="121"/>
    <cellStyle name="見積-桁区切り_発注見通し一覧（年度一括、及び四半期毎）" xfId="122"/>
    <cellStyle name="見積-桁区切り_資格認定通知" xfId="123"/>
    <cellStyle name="見積-桁区切り_資格認定通知（宛名付）" xfId="124"/>
    <cellStyle name="見積-通貨記号" xfId="125"/>
    <cellStyle name="見積桁区切り" xfId="126"/>
    <cellStyle name="見積桁区切り_CCL_PJ1R1001入札参加資格申請者一覧-工事" xfId="127"/>
    <cellStyle name="見積桁区切り_No_34CJ3R3820S（製本メモ（変更時）-コンサル）" xfId="128"/>
    <cellStyle name="見積桁区切り_No_（単価契約書）" xfId="129"/>
    <cellStyle name="見積桁区切り_QA会議資料2H120303" xfId="130"/>
    <cellStyle name="見積桁区切り_★CCL_PJ3R1001発注見通し一覧" xfId="131"/>
    <cellStyle name="見積桁区切り_分析結果4(H120424)" xfId="132"/>
    <cellStyle name="見積桁区切り_発注見通し一覧（年度一括、及び四半期毎）" xfId="133"/>
    <cellStyle name="見積桁区切り_資格認定通知" xfId="134"/>
    <cellStyle name="見積桁区切り_資格認定通知（宛名付）" xfId="135"/>
    <cellStyle name="計算" xfId="136"/>
    <cellStyle name="計算 2" xfId="137"/>
    <cellStyle name="説明文" xfId="138"/>
    <cellStyle name="警告文" xfId="139"/>
    <cellStyle name="集計" xfId="140"/>
    <cellStyle name="雛型" xfId="141"/>
    <cellStyle name="１" xfId="142"/>
    <cellStyle name="ハイパーリンク" xfId="143" builtinId="8"/>
    <cellStyle name="桁区切り" xfId="144" builtinId="6"/>
    <cellStyle name="パーセント" xfId="145" builtinId="5"/>
  </cellStyles>
  <dxfs count="8">
    <dxf>
      <border>
        <left/>
        <right style="thin">
          <color indexed="64"/>
        </right>
        <top/>
        <bottom style="thin">
          <color indexed="64"/>
        </bottom>
      </border>
    </dxf>
    <dxf>
      <border>
        <left/>
        <right style="thin">
          <color indexed="64"/>
        </right>
        <top style="thin">
          <color indexed="64"/>
        </top>
        <bottom/>
      </border>
    </dxf>
    <dxf>
      <border>
        <left/>
        <right style="thin">
          <color indexed="64"/>
        </right>
        <top/>
        <bottom style="thin">
          <color indexed="64"/>
        </bottom>
      </border>
    </dxf>
    <dxf>
      <border>
        <left/>
        <right style="thin">
          <color indexed="64"/>
        </right>
        <top style="thin">
          <color indexed="64"/>
        </top>
        <bottom/>
      </border>
    </dxf>
    <dxf>
      <font>
        <color indexed="22"/>
      </font>
    </dxf>
    <dxf>
      <font>
        <color indexed="9"/>
      </font>
    </dxf>
    <dxf>
      <font>
        <color indexed="9"/>
      </font>
    </dxf>
    <dxf>
      <font>
        <color indexed="9"/>
      </font>
    </dxf>
  </dxfs>
  <tableStyles count="0" defaultTableStyle="TableStyleMedium2" defaultPivotStyle="PivotStyleLight16"/>
  <colors>
    <mruColors>
      <color rgb="FFCCFF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theme" Target="theme/theme1.xml" /><Relationship Id="rId35" Type="http://schemas.openxmlformats.org/officeDocument/2006/relationships/sharedStrings" Target="sharedStrings.xml" /><Relationship Id="rId36"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0.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1.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2.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3.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4.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5.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6.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7.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8.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19.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xml.rels><?xml version="1.0" encoding="UTF-8"?><Relationships xmlns="http://schemas.openxmlformats.org/package/2006/relationships"><Relationship Id="rId1" Type="http://schemas.openxmlformats.org/officeDocument/2006/relationships/hyperlink" Target="#&#26360;&#39006;&#19968;&#35239;!A1" /></Relationships>
</file>

<file path=xl/drawings/_rels/drawing20.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1.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2.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3.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4.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5.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6.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7.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8.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29.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3.xml.rels><?xml version="1.0" encoding="UTF-8"?><Relationships xmlns="http://schemas.openxmlformats.org/package/2006/relationships"><Relationship Id="rId1" Type="http://schemas.openxmlformats.org/officeDocument/2006/relationships/hyperlink" Target="#&#24037;&#20107;&#12459;&#12523;&#12486;!A1" /></Relationships>
</file>

<file path=xl/drawings/_rels/drawing30.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31.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6360;&#39006;&#19968;&#35239;!A1" /><Relationship Id="rId3" Type="http://schemas.openxmlformats.org/officeDocument/2006/relationships/hyperlink" Target="#&#26360;&#39006;&#19968;&#35239;!A1" /><Relationship Id="rId4" Type="http://schemas.openxmlformats.org/officeDocument/2006/relationships/hyperlink" Target="#&#26360;&#39006;&#19968;&#35239;!A1" /></Relationships>
</file>

<file path=xl/drawings/_rels/drawing4.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5.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6.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7.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8.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_rels/drawing9.xml.rels><?xml version="1.0" encoding="UTF-8"?><Relationships xmlns="http://schemas.openxmlformats.org/package/2006/relationships"><Relationship Id="rId1" Type="http://schemas.openxmlformats.org/officeDocument/2006/relationships/hyperlink" Target="#&#26360;&#39006;&#19968;&#35239;!A1" /><Relationship Id="rId2" Type="http://schemas.openxmlformats.org/officeDocument/2006/relationships/hyperlink" Target="#&#24037;&#20107;&#12459;&#12523;&#12486;!A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429260</xdr:colOff>
      <xdr:row>2</xdr:row>
      <xdr:rowOff>67310</xdr:rowOff>
    </xdr:from>
    <xdr:to xmlns:xdr="http://schemas.openxmlformats.org/drawingml/2006/spreadsheetDrawing">
      <xdr:col>4</xdr:col>
      <xdr:colOff>617220</xdr:colOff>
      <xdr:row>3</xdr:row>
      <xdr:rowOff>76835</xdr:rowOff>
    </xdr:to>
    <xdr:sp macro="" textlink="">
      <xdr:nvSpPr>
        <xdr:cNvPr id="33852" name="テキスト ボックス 1">
          <a:hlinkClick xmlns:r="http://schemas.openxmlformats.org/officeDocument/2006/relationships" r:id="rId1"/>
        </xdr:cNvPr>
        <xdr:cNvSpPr txBox="1">
          <a:spLocks noChangeArrowheads="1"/>
        </xdr:cNvSpPr>
      </xdr:nvSpPr>
      <xdr:spPr>
        <a:xfrm>
          <a:off x="8230235" y="753110"/>
          <a:ext cx="805180" cy="352425"/>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3</xdr:col>
      <xdr:colOff>429260</xdr:colOff>
      <xdr:row>3</xdr:row>
      <xdr:rowOff>181610</xdr:rowOff>
    </xdr:from>
    <xdr:to xmlns:xdr="http://schemas.openxmlformats.org/drawingml/2006/spreadsheetDrawing">
      <xdr:col>4</xdr:col>
      <xdr:colOff>617220</xdr:colOff>
      <xdr:row>4</xdr:row>
      <xdr:rowOff>191135</xdr:rowOff>
    </xdr:to>
    <xdr:sp macro="" textlink="">
      <xdr:nvSpPr>
        <xdr:cNvPr id="33853" name="テキスト ボックス 2">
          <a:hlinkClick xmlns:r="http://schemas.openxmlformats.org/officeDocument/2006/relationships" r:id="rId2"/>
        </xdr:cNvPr>
        <xdr:cNvSpPr txBox="1">
          <a:spLocks noChangeArrowheads="1"/>
        </xdr:cNvSpPr>
      </xdr:nvSpPr>
      <xdr:spPr>
        <a:xfrm>
          <a:off x="8230235" y="1210310"/>
          <a:ext cx="805180" cy="352425"/>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10</xdr:col>
      <xdr:colOff>76200</xdr:colOff>
      <xdr:row>25</xdr:row>
      <xdr:rowOff>47625</xdr:rowOff>
    </xdr:from>
    <xdr:to xmlns:xdr="http://schemas.openxmlformats.org/drawingml/2006/spreadsheetDrawing">
      <xdr:col>10</xdr:col>
      <xdr:colOff>161925</xdr:colOff>
      <xdr:row>28</xdr:row>
      <xdr:rowOff>76200</xdr:rowOff>
    </xdr:to>
    <xdr:sp macro="" textlink="">
      <xdr:nvSpPr>
        <xdr:cNvPr id="43220" name="AutoShape 51"/>
        <xdr:cNvSpPr/>
      </xdr:nvSpPr>
      <xdr:spPr>
        <a:xfrm>
          <a:off x="2387600" y="6486525"/>
          <a:ext cx="85725" cy="714375"/>
        </a:xfrm>
        <a:prstGeom prst="leftBracket">
          <a:avLst>
            <a:gd name="adj" fmla="val 58681"/>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24</xdr:col>
      <xdr:colOff>66675</xdr:colOff>
      <xdr:row>25</xdr:row>
      <xdr:rowOff>57150</xdr:rowOff>
    </xdr:from>
    <xdr:to xmlns:xdr="http://schemas.openxmlformats.org/drawingml/2006/spreadsheetDrawing">
      <xdr:col>24</xdr:col>
      <xdr:colOff>142875</xdr:colOff>
      <xdr:row>28</xdr:row>
      <xdr:rowOff>95885</xdr:rowOff>
    </xdr:to>
    <xdr:sp macro="" textlink="">
      <xdr:nvSpPr>
        <xdr:cNvPr id="43221" name="AutoShape 53"/>
        <xdr:cNvSpPr/>
      </xdr:nvSpPr>
      <xdr:spPr>
        <a:xfrm>
          <a:off x="5614035" y="6496050"/>
          <a:ext cx="76200" cy="724535"/>
        </a:xfrm>
        <a:prstGeom prst="rightBracket">
          <a:avLst>
            <a:gd name="adj" fmla="val 6721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24</xdr:col>
      <xdr:colOff>66675</xdr:colOff>
      <xdr:row>31</xdr:row>
      <xdr:rowOff>57150</xdr:rowOff>
    </xdr:from>
    <xdr:to xmlns:xdr="http://schemas.openxmlformats.org/drawingml/2006/spreadsheetDrawing">
      <xdr:col>24</xdr:col>
      <xdr:colOff>142875</xdr:colOff>
      <xdr:row>34</xdr:row>
      <xdr:rowOff>95885</xdr:rowOff>
    </xdr:to>
    <xdr:sp macro="" textlink="">
      <xdr:nvSpPr>
        <xdr:cNvPr id="43222" name="AutoShape 53"/>
        <xdr:cNvSpPr/>
      </xdr:nvSpPr>
      <xdr:spPr>
        <a:xfrm>
          <a:off x="5614035" y="7715250"/>
          <a:ext cx="76200" cy="724535"/>
        </a:xfrm>
        <a:prstGeom prst="rightBracket">
          <a:avLst>
            <a:gd name="adj" fmla="val 6721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10</xdr:col>
      <xdr:colOff>66675</xdr:colOff>
      <xdr:row>31</xdr:row>
      <xdr:rowOff>47625</xdr:rowOff>
    </xdr:from>
    <xdr:to xmlns:xdr="http://schemas.openxmlformats.org/drawingml/2006/spreadsheetDrawing">
      <xdr:col>10</xdr:col>
      <xdr:colOff>161925</xdr:colOff>
      <xdr:row>34</xdr:row>
      <xdr:rowOff>76200</xdr:rowOff>
    </xdr:to>
    <xdr:sp macro="" textlink="">
      <xdr:nvSpPr>
        <xdr:cNvPr id="43223" name="AutoShape 51"/>
        <xdr:cNvSpPr/>
      </xdr:nvSpPr>
      <xdr:spPr>
        <a:xfrm>
          <a:off x="2378075" y="7705725"/>
          <a:ext cx="95250" cy="714375"/>
        </a:xfrm>
        <a:prstGeom prst="leftBracket">
          <a:avLst>
            <a:gd name="adj" fmla="val 5739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0</xdr:col>
      <xdr:colOff>114300</xdr:colOff>
      <xdr:row>0</xdr:row>
      <xdr:rowOff>10160</xdr:rowOff>
    </xdr:from>
    <xdr:to xmlns:xdr="http://schemas.openxmlformats.org/drawingml/2006/spreadsheetDrawing">
      <xdr:col>4</xdr:col>
      <xdr:colOff>104775</xdr:colOff>
      <xdr:row>0</xdr:row>
      <xdr:rowOff>591820</xdr:rowOff>
    </xdr:to>
    <xdr:sp macro="" textlink="">
      <xdr:nvSpPr>
        <xdr:cNvPr id="43224" name="テキスト ボックス 1">
          <a:hlinkClick xmlns:r="http://schemas.openxmlformats.org/officeDocument/2006/relationships" r:id="rId1"/>
        </xdr:cNvPr>
        <xdr:cNvSpPr txBox="1">
          <a:spLocks noChangeArrowheads="1"/>
        </xdr:cNvSpPr>
      </xdr:nvSpPr>
      <xdr:spPr>
        <a:xfrm>
          <a:off x="114300" y="10160"/>
          <a:ext cx="915035" cy="5816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4</xdr:col>
      <xdr:colOff>152400</xdr:colOff>
      <xdr:row>0</xdr:row>
      <xdr:rowOff>10160</xdr:rowOff>
    </xdr:from>
    <xdr:to xmlns:xdr="http://schemas.openxmlformats.org/drawingml/2006/spreadsheetDrawing">
      <xdr:col>8</xdr:col>
      <xdr:colOff>38100</xdr:colOff>
      <xdr:row>0</xdr:row>
      <xdr:rowOff>591820</xdr:rowOff>
    </xdr:to>
    <xdr:sp macro="" textlink="">
      <xdr:nvSpPr>
        <xdr:cNvPr id="43225" name="テキスト ボックス 2">
          <a:hlinkClick xmlns:r="http://schemas.openxmlformats.org/officeDocument/2006/relationships" r:id="rId2"/>
        </xdr:cNvPr>
        <xdr:cNvSpPr txBox="1">
          <a:spLocks noChangeArrowheads="1"/>
        </xdr:cNvSpPr>
      </xdr:nvSpPr>
      <xdr:spPr>
        <a:xfrm>
          <a:off x="1076960" y="10160"/>
          <a:ext cx="810260" cy="5816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3</xdr:row>
          <xdr:rowOff>86360</xdr:rowOff>
        </xdr:from>
        <xdr:to xmlns:xdr="http://schemas.openxmlformats.org/drawingml/2006/spreadsheetDrawing">
          <xdr:col>6</xdr:col>
          <xdr:colOff>57785</xdr:colOff>
          <xdr:row>3</xdr:row>
          <xdr:rowOff>297180</xdr:rowOff>
        </xdr:to>
        <xdr:sp textlink="">
          <xdr:nvSpPr>
            <xdr:cNvPr id="43020" name="チェック 1036" hidden="1">
              <a:extLst>
                <a:ext uri="{63B3BB69-23CF-44E3-9099-C40C66FF867C}">
                  <a14:compatExt spid="_x0000_s43020"/>
                </a:ext>
              </a:extLst>
            </xdr:cNvPr>
            <xdr:cNvSpPr>
              <a:spLocks noRot="1" noChangeShapeType="1"/>
            </xdr:cNvSpPr>
          </xdr:nvSpPr>
          <xdr:spPr>
            <a:xfrm>
              <a:off x="1165225" y="1191260"/>
              <a:ext cx="2794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32385</xdr:colOff>
          <xdr:row>3</xdr:row>
          <xdr:rowOff>95885</xdr:rowOff>
        </xdr:from>
        <xdr:to xmlns:xdr="http://schemas.openxmlformats.org/drawingml/2006/spreadsheetDrawing">
          <xdr:col>11</xdr:col>
          <xdr:colOff>44450</xdr:colOff>
          <xdr:row>3</xdr:row>
          <xdr:rowOff>306070</xdr:rowOff>
        </xdr:to>
        <xdr:sp textlink="">
          <xdr:nvSpPr>
            <xdr:cNvPr id="43021" name="チェック 1037" hidden="1">
              <a:extLst>
                <a:ext uri="{63B3BB69-23CF-44E3-9099-C40C66FF867C}">
                  <a14:compatExt spid="_x0000_s43021"/>
                </a:ext>
              </a:extLst>
            </xdr:cNvPr>
            <xdr:cNvSpPr>
              <a:spLocks noRot="1" noChangeShapeType="1"/>
            </xdr:cNvSpPr>
          </xdr:nvSpPr>
          <xdr:spPr>
            <a:xfrm>
              <a:off x="1881505" y="1200785"/>
              <a:ext cx="7054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20320</xdr:colOff>
          <xdr:row>4</xdr:row>
          <xdr:rowOff>97155</xdr:rowOff>
        </xdr:from>
        <xdr:to xmlns:xdr="http://schemas.openxmlformats.org/drawingml/2006/spreadsheetDrawing">
          <xdr:col>8</xdr:col>
          <xdr:colOff>32385</xdr:colOff>
          <xdr:row>4</xdr:row>
          <xdr:rowOff>307975</xdr:rowOff>
        </xdr:to>
        <xdr:sp textlink="">
          <xdr:nvSpPr>
            <xdr:cNvPr id="43022" name="チェック 1038" hidden="1">
              <a:extLst>
                <a:ext uri="{63B3BB69-23CF-44E3-9099-C40C66FF867C}">
                  <a14:compatExt spid="_x0000_s43022"/>
                </a:ext>
              </a:extLst>
            </xdr:cNvPr>
            <xdr:cNvSpPr>
              <a:spLocks noRot="1" noChangeShapeType="1"/>
            </xdr:cNvSpPr>
          </xdr:nvSpPr>
          <xdr:spPr>
            <a:xfrm>
              <a:off x="1176020" y="1583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20320</xdr:colOff>
          <xdr:row>4</xdr:row>
          <xdr:rowOff>97155</xdr:rowOff>
        </xdr:from>
        <xdr:to xmlns:xdr="http://schemas.openxmlformats.org/drawingml/2006/spreadsheetDrawing">
          <xdr:col>11</xdr:col>
          <xdr:colOff>32385</xdr:colOff>
          <xdr:row>4</xdr:row>
          <xdr:rowOff>307975</xdr:rowOff>
        </xdr:to>
        <xdr:sp textlink="">
          <xdr:nvSpPr>
            <xdr:cNvPr id="43023" name="チェック 1039" hidden="1">
              <a:extLst>
                <a:ext uri="{63B3BB69-23CF-44E3-9099-C40C66FF867C}">
                  <a14:compatExt spid="_x0000_s43023"/>
                </a:ext>
              </a:extLst>
            </xdr:cNvPr>
            <xdr:cNvSpPr>
              <a:spLocks noRot="1" noChangeShapeType="1"/>
            </xdr:cNvSpPr>
          </xdr:nvSpPr>
          <xdr:spPr>
            <a:xfrm>
              <a:off x="1869440" y="1583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20320</xdr:colOff>
          <xdr:row>4</xdr:row>
          <xdr:rowOff>97155</xdr:rowOff>
        </xdr:from>
        <xdr:to xmlns:xdr="http://schemas.openxmlformats.org/drawingml/2006/spreadsheetDrawing">
          <xdr:col>14</xdr:col>
          <xdr:colOff>32385</xdr:colOff>
          <xdr:row>4</xdr:row>
          <xdr:rowOff>307975</xdr:rowOff>
        </xdr:to>
        <xdr:sp textlink="">
          <xdr:nvSpPr>
            <xdr:cNvPr id="43024" name="チェック 1040" hidden="1">
              <a:extLst>
                <a:ext uri="{63B3BB69-23CF-44E3-9099-C40C66FF867C}">
                  <a14:compatExt spid="_x0000_s43024"/>
                </a:ext>
              </a:extLst>
            </xdr:cNvPr>
            <xdr:cNvSpPr>
              <a:spLocks noRot="1" noChangeShapeType="1"/>
            </xdr:cNvSpPr>
          </xdr:nvSpPr>
          <xdr:spPr>
            <a:xfrm>
              <a:off x="2562860" y="1583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20320</xdr:colOff>
          <xdr:row>4</xdr:row>
          <xdr:rowOff>97155</xdr:rowOff>
        </xdr:from>
        <xdr:to xmlns:xdr="http://schemas.openxmlformats.org/drawingml/2006/spreadsheetDrawing">
          <xdr:col>17</xdr:col>
          <xdr:colOff>32385</xdr:colOff>
          <xdr:row>4</xdr:row>
          <xdr:rowOff>307975</xdr:rowOff>
        </xdr:to>
        <xdr:sp textlink="">
          <xdr:nvSpPr>
            <xdr:cNvPr id="43025" name="チェック 1041" hidden="1">
              <a:extLst>
                <a:ext uri="{63B3BB69-23CF-44E3-9099-C40C66FF867C}">
                  <a14:compatExt spid="_x0000_s43025"/>
                </a:ext>
              </a:extLst>
            </xdr:cNvPr>
            <xdr:cNvSpPr>
              <a:spLocks noRot="1" noChangeShapeType="1"/>
            </xdr:cNvSpPr>
          </xdr:nvSpPr>
          <xdr:spPr>
            <a:xfrm>
              <a:off x="3256280" y="1583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20320</xdr:colOff>
          <xdr:row>4</xdr:row>
          <xdr:rowOff>97155</xdr:rowOff>
        </xdr:from>
        <xdr:to xmlns:xdr="http://schemas.openxmlformats.org/drawingml/2006/spreadsheetDrawing">
          <xdr:col>20</xdr:col>
          <xdr:colOff>32385</xdr:colOff>
          <xdr:row>4</xdr:row>
          <xdr:rowOff>307975</xdr:rowOff>
        </xdr:to>
        <xdr:sp textlink="">
          <xdr:nvSpPr>
            <xdr:cNvPr id="43026" name="チェック 1042" hidden="1">
              <a:extLst>
                <a:ext uri="{63B3BB69-23CF-44E3-9099-C40C66FF867C}">
                  <a14:compatExt spid="_x0000_s43026"/>
                </a:ext>
              </a:extLst>
            </xdr:cNvPr>
            <xdr:cNvSpPr>
              <a:spLocks noRot="1" noChangeShapeType="1"/>
            </xdr:cNvSpPr>
          </xdr:nvSpPr>
          <xdr:spPr>
            <a:xfrm>
              <a:off x="3949700" y="1583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20320</xdr:colOff>
          <xdr:row>4</xdr:row>
          <xdr:rowOff>97155</xdr:rowOff>
        </xdr:from>
        <xdr:to xmlns:xdr="http://schemas.openxmlformats.org/drawingml/2006/spreadsheetDrawing">
          <xdr:col>23</xdr:col>
          <xdr:colOff>32385</xdr:colOff>
          <xdr:row>4</xdr:row>
          <xdr:rowOff>307975</xdr:rowOff>
        </xdr:to>
        <xdr:sp textlink="">
          <xdr:nvSpPr>
            <xdr:cNvPr id="43027" name="チェック 1043" hidden="1">
              <a:extLst>
                <a:ext uri="{63B3BB69-23CF-44E3-9099-C40C66FF867C}">
                  <a14:compatExt spid="_x0000_s43027"/>
                </a:ext>
              </a:extLst>
            </xdr:cNvPr>
            <xdr:cNvSpPr>
              <a:spLocks noRot="1" noChangeShapeType="1"/>
            </xdr:cNvSpPr>
          </xdr:nvSpPr>
          <xdr:spPr>
            <a:xfrm>
              <a:off x="4643120" y="1583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20320</xdr:colOff>
          <xdr:row>5</xdr:row>
          <xdr:rowOff>97155</xdr:rowOff>
        </xdr:from>
        <xdr:to xmlns:xdr="http://schemas.openxmlformats.org/drawingml/2006/spreadsheetDrawing">
          <xdr:col>8</xdr:col>
          <xdr:colOff>32385</xdr:colOff>
          <xdr:row>5</xdr:row>
          <xdr:rowOff>307975</xdr:rowOff>
        </xdr:to>
        <xdr:sp textlink="">
          <xdr:nvSpPr>
            <xdr:cNvPr id="43028" name="チェック 1044" hidden="1">
              <a:extLst>
                <a:ext uri="{63B3BB69-23CF-44E3-9099-C40C66FF867C}">
                  <a14:compatExt spid="_x0000_s43028"/>
                </a:ext>
              </a:extLst>
            </xdr:cNvPr>
            <xdr:cNvSpPr>
              <a:spLocks noRot="1" noChangeShapeType="1"/>
            </xdr:cNvSpPr>
          </xdr:nvSpPr>
          <xdr:spPr>
            <a:xfrm>
              <a:off x="1176020" y="1964055"/>
              <a:ext cx="70548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26035</xdr:colOff>
          <xdr:row>24</xdr:row>
          <xdr:rowOff>19050</xdr:rowOff>
        </xdr:from>
        <xdr:to xmlns:xdr="http://schemas.openxmlformats.org/drawingml/2006/spreadsheetDrawing">
          <xdr:col>10</xdr:col>
          <xdr:colOff>38100</xdr:colOff>
          <xdr:row>25</xdr:row>
          <xdr:rowOff>0</xdr:rowOff>
        </xdr:to>
        <xdr:sp textlink="">
          <xdr:nvSpPr>
            <xdr:cNvPr id="43029" name="チェック 1045" hidden="1">
              <a:extLst>
                <a:ext uri="{63B3BB69-23CF-44E3-9099-C40C66FF867C}">
                  <a14:compatExt spid="_x0000_s43029"/>
                </a:ext>
              </a:extLst>
            </xdr:cNvPr>
            <xdr:cNvSpPr>
              <a:spLocks noRot="1" noChangeShapeType="1"/>
            </xdr:cNvSpPr>
          </xdr:nvSpPr>
          <xdr:spPr>
            <a:xfrm>
              <a:off x="1644015" y="6229350"/>
              <a:ext cx="705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26035</xdr:colOff>
          <xdr:row>24</xdr:row>
          <xdr:rowOff>19050</xdr:rowOff>
        </xdr:from>
        <xdr:to xmlns:xdr="http://schemas.openxmlformats.org/drawingml/2006/spreadsheetDrawing">
          <xdr:col>13</xdr:col>
          <xdr:colOff>38100</xdr:colOff>
          <xdr:row>25</xdr:row>
          <xdr:rowOff>0</xdr:rowOff>
        </xdr:to>
        <xdr:sp textlink="">
          <xdr:nvSpPr>
            <xdr:cNvPr id="43030" name="チェック 1046" hidden="1">
              <a:extLst>
                <a:ext uri="{63B3BB69-23CF-44E3-9099-C40C66FF867C}">
                  <a14:compatExt spid="_x0000_s43030"/>
                </a:ext>
              </a:extLst>
            </xdr:cNvPr>
            <xdr:cNvSpPr>
              <a:spLocks noRot="1" noChangeShapeType="1"/>
            </xdr:cNvSpPr>
          </xdr:nvSpPr>
          <xdr:spPr>
            <a:xfrm>
              <a:off x="2337435" y="6229350"/>
              <a:ext cx="705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26035</xdr:colOff>
          <xdr:row>24</xdr:row>
          <xdr:rowOff>19050</xdr:rowOff>
        </xdr:from>
        <xdr:to xmlns:xdr="http://schemas.openxmlformats.org/drawingml/2006/spreadsheetDrawing">
          <xdr:col>16</xdr:col>
          <xdr:colOff>38100</xdr:colOff>
          <xdr:row>25</xdr:row>
          <xdr:rowOff>0</xdr:rowOff>
        </xdr:to>
        <xdr:sp textlink="">
          <xdr:nvSpPr>
            <xdr:cNvPr id="43031" name="チェック 1047" hidden="1">
              <a:extLst>
                <a:ext uri="{63B3BB69-23CF-44E3-9099-C40C66FF867C}">
                  <a14:compatExt spid="_x0000_s43031"/>
                </a:ext>
              </a:extLst>
            </xdr:cNvPr>
            <xdr:cNvSpPr>
              <a:spLocks noRot="1" noChangeShapeType="1"/>
            </xdr:cNvSpPr>
          </xdr:nvSpPr>
          <xdr:spPr>
            <a:xfrm>
              <a:off x="3030855" y="6229350"/>
              <a:ext cx="705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26035</xdr:colOff>
          <xdr:row>24</xdr:row>
          <xdr:rowOff>19050</xdr:rowOff>
        </xdr:from>
        <xdr:to xmlns:xdr="http://schemas.openxmlformats.org/drawingml/2006/spreadsheetDrawing">
          <xdr:col>19</xdr:col>
          <xdr:colOff>38100</xdr:colOff>
          <xdr:row>25</xdr:row>
          <xdr:rowOff>0</xdr:rowOff>
        </xdr:to>
        <xdr:sp textlink="">
          <xdr:nvSpPr>
            <xdr:cNvPr id="43032" name="チェック 1048" hidden="1">
              <a:extLst>
                <a:ext uri="{63B3BB69-23CF-44E3-9099-C40C66FF867C}">
                  <a14:compatExt spid="_x0000_s43032"/>
                </a:ext>
              </a:extLst>
            </xdr:cNvPr>
            <xdr:cNvSpPr>
              <a:spLocks noRot="1" noChangeShapeType="1"/>
            </xdr:cNvSpPr>
          </xdr:nvSpPr>
          <xdr:spPr>
            <a:xfrm>
              <a:off x="3724275" y="6229350"/>
              <a:ext cx="705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26035</xdr:colOff>
          <xdr:row>24</xdr:row>
          <xdr:rowOff>19050</xdr:rowOff>
        </xdr:from>
        <xdr:to xmlns:xdr="http://schemas.openxmlformats.org/drawingml/2006/spreadsheetDrawing">
          <xdr:col>22</xdr:col>
          <xdr:colOff>38100</xdr:colOff>
          <xdr:row>25</xdr:row>
          <xdr:rowOff>0</xdr:rowOff>
        </xdr:to>
        <xdr:sp textlink="">
          <xdr:nvSpPr>
            <xdr:cNvPr id="43033" name="チェック 1049" hidden="1">
              <a:extLst>
                <a:ext uri="{63B3BB69-23CF-44E3-9099-C40C66FF867C}">
                  <a14:compatExt spid="_x0000_s43033"/>
                </a:ext>
              </a:extLst>
            </xdr:cNvPr>
            <xdr:cNvSpPr>
              <a:spLocks noRot="1" noChangeShapeType="1"/>
            </xdr:cNvSpPr>
          </xdr:nvSpPr>
          <xdr:spPr>
            <a:xfrm>
              <a:off x="4417695" y="6229350"/>
              <a:ext cx="705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26035</xdr:colOff>
          <xdr:row>26</xdr:row>
          <xdr:rowOff>12700</xdr:rowOff>
        </xdr:from>
        <xdr:to xmlns:xdr="http://schemas.openxmlformats.org/drawingml/2006/spreadsheetDrawing">
          <xdr:col>10</xdr:col>
          <xdr:colOff>38100</xdr:colOff>
          <xdr:row>26</xdr:row>
          <xdr:rowOff>222250</xdr:rowOff>
        </xdr:to>
        <xdr:sp textlink="">
          <xdr:nvSpPr>
            <xdr:cNvPr id="43034" name="チェック 1050" hidden="1">
              <a:extLst>
                <a:ext uri="{63B3BB69-23CF-44E3-9099-C40C66FF867C}">
                  <a14:compatExt spid="_x0000_s43034"/>
                </a:ext>
              </a:extLst>
            </xdr:cNvPr>
            <xdr:cNvSpPr>
              <a:spLocks noRot="1" noChangeShapeType="1"/>
            </xdr:cNvSpPr>
          </xdr:nvSpPr>
          <xdr:spPr>
            <a:xfrm>
              <a:off x="1644015" y="6680200"/>
              <a:ext cx="7054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20320</xdr:colOff>
          <xdr:row>30</xdr:row>
          <xdr:rowOff>19050</xdr:rowOff>
        </xdr:from>
        <xdr:to xmlns:xdr="http://schemas.openxmlformats.org/drawingml/2006/spreadsheetDrawing">
          <xdr:col>10</xdr:col>
          <xdr:colOff>32385</xdr:colOff>
          <xdr:row>31</xdr:row>
          <xdr:rowOff>635</xdr:rowOff>
        </xdr:to>
        <xdr:sp textlink="">
          <xdr:nvSpPr>
            <xdr:cNvPr id="43035" name="チェック 1051" hidden="1">
              <a:extLst>
                <a:ext uri="{63B3BB69-23CF-44E3-9099-C40C66FF867C}">
                  <a14:compatExt spid="_x0000_s43035"/>
                </a:ext>
              </a:extLst>
            </xdr:cNvPr>
            <xdr:cNvSpPr>
              <a:spLocks noRot="1" noChangeShapeType="1"/>
            </xdr:cNvSpPr>
          </xdr:nvSpPr>
          <xdr:spPr>
            <a:xfrm>
              <a:off x="1638300" y="7448550"/>
              <a:ext cx="7054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20320</xdr:colOff>
          <xdr:row>30</xdr:row>
          <xdr:rowOff>19050</xdr:rowOff>
        </xdr:from>
        <xdr:to xmlns:xdr="http://schemas.openxmlformats.org/drawingml/2006/spreadsheetDrawing">
          <xdr:col>13</xdr:col>
          <xdr:colOff>32385</xdr:colOff>
          <xdr:row>31</xdr:row>
          <xdr:rowOff>635</xdr:rowOff>
        </xdr:to>
        <xdr:sp textlink="">
          <xdr:nvSpPr>
            <xdr:cNvPr id="43036" name="チェック 1052" hidden="1">
              <a:extLst>
                <a:ext uri="{63B3BB69-23CF-44E3-9099-C40C66FF867C}">
                  <a14:compatExt spid="_x0000_s43036"/>
                </a:ext>
              </a:extLst>
            </xdr:cNvPr>
            <xdr:cNvSpPr>
              <a:spLocks noRot="1" noChangeShapeType="1"/>
            </xdr:cNvSpPr>
          </xdr:nvSpPr>
          <xdr:spPr>
            <a:xfrm>
              <a:off x="2331720" y="7448550"/>
              <a:ext cx="7054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20320</xdr:colOff>
          <xdr:row>30</xdr:row>
          <xdr:rowOff>19050</xdr:rowOff>
        </xdr:from>
        <xdr:to xmlns:xdr="http://schemas.openxmlformats.org/drawingml/2006/spreadsheetDrawing">
          <xdr:col>16</xdr:col>
          <xdr:colOff>32385</xdr:colOff>
          <xdr:row>31</xdr:row>
          <xdr:rowOff>635</xdr:rowOff>
        </xdr:to>
        <xdr:sp textlink="">
          <xdr:nvSpPr>
            <xdr:cNvPr id="43037" name="チェック 1053" hidden="1">
              <a:extLst>
                <a:ext uri="{63B3BB69-23CF-44E3-9099-C40C66FF867C}">
                  <a14:compatExt spid="_x0000_s43037"/>
                </a:ext>
              </a:extLst>
            </xdr:cNvPr>
            <xdr:cNvSpPr>
              <a:spLocks noRot="1" noChangeShapeType="1"/>
            </xdr:cNvSpPr>
          </xdr:nvSpPr>
          <xdr:spPr>
            <a:xfrm>
              <a:off x="3025140" y="7448550"/>
              <a:ext cx="7054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20320</xdr:colOff>
          <xdr:row>30</xdr:row>
          <xdr:rowOff>19050</xdr:rowOff>
        </xdr:from>
        <xdr:to xmlns:xdr="http://schemas.openxmlformats.org/drawingml/2006/spreadsheetDrawing">
          <xdr:col>19</xdr:col>
          <xdr:colOff>32385</xdr:colOff>
          <xdr:row>31</xdr:row>
          <xdr:rowOff>635</xdr:rowOff>
        </xdr:to>
        <xdr:sp textlink="">
          <xdr:nvSpPr>
            <xdr:cNvPr id="43038" name="チェック 1054" hidden="1">
              <a:extLst>
                <a:ext uri="{63B3BB69-23CF-44E3-9099-C40C66FF867C}">
                  <a14:compatExt spid="_x0000_s43038"/>
                </a:ext>
              </a:extLst>
            </xdr:cNvPr>
            <xdr:cNvSpPr>
              <a:spLocks noRot="1" noChangeShapeType="1"/>
            </xdr:cNvSpPr>
          </xdr:nvSpPr>
          <xdr:spPr>
            <a:xfrm>
              <a:off x="3718560" y="7448550"/>
              <a:ext cx="7054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20320</xdr:colOff>
          <xdr:row>30</xdr:row>
          <xdr:rowOff>19050</xdr:rowOff>
        </xdr:from>
        <xdr:to xmlns:xdr="http://schemas.openxmlformats.org/drawingml/2006/spreadsheetDrawing">
          <xdr:col>22</xdr:col>
          <xdr:colOff>32385</xdr:colOff>
          <xdr:row>31</xdr:row>
          <xdr:rowOff>635</xdr:rowOff>
        </xdr:to>
        <xdr:sp textlink="">
          <xdr:nvSpPr>
            <xdr:cNvPr id="43039" name="チェック 1055" hidden="1">
              <a:extLst>
                <a:ext uri="{63B3BB69-23CF-44E3-9099-C40C66FF867C}">
                  <a14:compatExt spid="_x0000_s43039"/>
                </a:ext>
              </a:extLst>
            </xdr:cNvPr>
            <xdr:cNvSpPr>
              <a:spLocks noRot="1" noChangeShapeType="1"/>
            </xdr:cNvSpPr>
          </xdr:nvSpPr>
          <xdr:spPr>
            <a:xfrm>
              <a:off x="4411980" y="7448550"/>
              <a:ext cx="70548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20320</xdr:colOff>
          <xdr:row>32</xdr:row>
          <xdr:rowOff>6985</xdr:rowOff>
        </xdr:from>
        <xdr:to xmlns:xdr="http://schemas.openxmlformats.org/drawingml/2006/spreadsheetDrawing">
          <xdr:col>10</xdr:col>
          <xdr:colOff>32385</xdr:colOff>
          <xdr:row>32</xdr:row>
          <xdr:rowOff>217805</xdr:rowOff>
        </xdr:to>
        <xdr:sp textlink="">
          <xdr:nvSpPr>
            <xdr:cNvPr id="43040" name="チェック 1056" hidden="1">
              <a:extLst>
                <a:ext uri="{63B3BB69-23CF-44E3-9099-C40C66FF867C}">
                  <a14:compatExt spid="_x0000_s43040"/>
                </a:ext>
              </a:extLst>
            </xdr:cNvPr>
            <xdr:cNvSpPr>
              <a:spLocks noRot="1" noChangeShapeType="1"/>
            </xdr:cNvSpPr>
          </xdr:nvSpPr>
          <xdr:spPr>
            <a:xfrm>
              <a:off x="1638300" y="7893685"/>
              <a:ext cx="705485" cy="210820"/>
            </a:xfrm>
            <a:prstGeom prst="rec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0</xdr:col>
      <xdr:colOff>133350</xdr:colOff>
      <xdr:row>0</xdr:row>
      <xdr:rowOff>10160</xdr:rowOff>
    </xdr:from>
    <xdr:to xmlns:xdr="http://schemas.openxmlformats.org/drawingml/2006/spreadsheetDrawing">
      <xdr:col>1</xdr:col>
      <xdr:colOff>659765</xdr:colOff>
      <xdr:row>0</xdr:row>
      <xdr:rowOff>591820</xdr:rowOff>
    </xdr:to>
    <xdr:sp macro="" textlink="">
      <xdr:nvSpPr>
        <xdr:cNvPr id="42045" name="テキスト ボックス 1">
          <a:hlinkClick xmlns:r="http://schemas.openxmlformats.org/officeDocument/2006/relationships" r:id="rId1"/>
        </xdr:cNvPr>
        <xdr:cNvSpPr txBox="1">
          <a:spLocks noChangeArrowheads="1"/>
        </xdr:cNvSpPr>
      </xdr:nvSpPr>
      <xdr:spPr>
        <a:xfrm>
          <a:off x="133350" y="10160"/>
          <a:ext cx="1186180" cy="5816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2</xdr:col>
      <xdr:colOff>29210</xdr:colOff>
      <xdr:row>0</xdr:row>
      <xdr:rowOff>10160</xdr:rowOff>
    </xdr:from>
    <xdr:to xmlns:xdr="http://schemas.openxmlformats.org/drawingml/2006/spreadsheetDrawing">
      <xdr:col>4</xdr:col>
      <xdr:colOff>0</xdr:colOff>
      <xdr:row>0</xdr:row>
      <xdr:rowOff>574040</xdr:rowOff>
    </xdr:to>
    <xdr:sp macro="" textlink="">
      <xdr:nvSpPr>
        <xdr:cNvPr id="42046" name="テキスト ボックス 2">
          <a:hlinkClick xmlns:r="http://schemas.openxmlformats.org/officeDocument/2006/relationships" r:id="rId2"/>
        </xdr:cNvPr>
        <xdr:cNvSpPr txBox="1">
          <a:spLocks noChangeArrowheads="1"/>
        </xdr:cNvSpPr>
      </xdr:nvSpPr>
      <xdr:spPr>
        <a:xfrm>
          <a:off x="1348740" y="10160"/>
          <a:ext cx="1290320" cy="5638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0</xdr:col>
      <xdr:colOff>133350</xdr:colOff>
      <xdr:row>0</xdr:row>
      <xdr:rowOff>0</xdr:rowOff>
    </xdr:from>
    <xdr:to xmlns:xdr="http://schemas.openxmlformats.org/drawingml/2006/spreadsheetDrawing">
      <xdr:col>1</xdr:col>
      <xdr:colOff>659765</xdr:colOff>
      <xdr:row>0</xdr:row>
      <xdr:rowOff>553720</xdr:rowOff>
    </xdr:to>
    <xdr:sp macro="" textlink="">
      <xdr:nvSpPr>
        <xdr:cNvPr id="7229" name="テキスト ボックス 1">
          <a:hlinkClick xmlns:r="http://schemas.openxmlformats.org/officeDocument/2006/relationships" r:id="rId1"/>
        </xdr:cNvPr>
        <xdr:cNvSpPr txBox="1">
          <a:spLocks noChangeArrowheads="1"/>
        </xdr:cNvSpPr>
      </xdr:nvSpPr>
      <xdr:spPr>
        <a:xfrm>
          <a:off x="133350" y="0"/>
          <a:ext cx="1186180" cy="55372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2</xdr:col>
      <xdr:colOff>29210</xdr:colOff>
      <xdr:row>0</xdr:row>
      <xdr:rowOff>0</xdr:rowOff>
    </xdr:from>
    <xdr:to xmlns:xdr="http://schemas.openxmlformats.org/drawingml/2006/spreadsheetDrawing">
      <xdr:col>4</xdr:col>
      <xdr:colOff>0</xdr:colOff>
      <xdr:row>0</xdr:row>
      <xdr:rowOff>553720</xdr:rowOff>
    </xdr:to>
    <xdr:sp macro="" textlink="">
      <xdr:nvSpPr>
        <xdr:cNvPr id="7230" name="テキスト ボックス 2">
          <a:hlinkClick xmlns:r="http://schemas.openxmlformats.org/officeDocument/2006/relationships" r:id="rId2"/>
        </xdr:cNvPr>
        <xdr:cNvSpPr txBox="1">
          <a:spLocks noChangeArrowheads="1"/>
        </xdr:cNvSpPr>
      </xdr:nvSpPr>
      <xdr:spPr>
        <a:xfrm>
          <a:off x="1348740" y="0"/>
          <a:ext cx="1290320" cy="5537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0</xdr:col>
      <xdr:colOff>111760</xdr:colOff>
      <xdr:row>0</xdr:row>
      <xdr:rowOff>10160</xdr:rowOff>
    </xdr:from>
    <xdr:to xmlns:xdr="http://schemas.openxmlformats.org/drawingml/2006/spreadsheetDrawing">
      <xdr:col>0</xdr:col>
      <xdr:colOff>1379855</xdr:colOff>
      <xdr:row>0</xdr:row>
      <xdr:rowOff>594360</xdr:rowOff>
    </xdr:to>
    <xdr:sp macro="" textlink="">
      <xdr:nvSpPr>
        <xdr:cNvPr id="55355" name="テキスト ボックス 1">
          <a:hlinkClick xmlns:r="http://schemas.openxmlformats.org/officeDocument/2006/relationships" r:id="rId1"/>
        </xdr:cNvPr>
        <xdr:cNvSpPr txBox="1">
          <a:spLocks noChangeArrowheads="1"/>
        </xdr:cNvSpPr>
      </xdr:nvSpPr>
      <xdr:spPr>
        <a:xfrm>
          <a:off x="111760" y="10160"/>
          <a:ext cx="1268095" cy="5842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0</xdr:col>
      <xdr:colOff>1379855</xdr:colOff>
      <xdr:row>0</xdr:row>
      <xdr:rowOff>10160</xdr:rowOff>
    </xdr:from>
    <xdr:to xmlns:xdr="http://schemas.openxmlformats.org/drawingml/2006/spreadsheetDrawing">
      <xdr:col>2</xdr:col>
      <xdr:colOff>171450</xdr:colOff>
      <xdr:row>0</xdr:row>
      <xdr:rowOff>591820</xdr:rowOff>
    </xdr:to>
    <xdr:sp macro="" textlink="">
      <xdr:nvSpPr>
        <xdr:cNvPr id="55356" name="テキスト ボックス 2">
          <a:hlinkClick xmlns:r="http://schemas.openxmlformats.org/officeDocument/2006/relationships" r:id="rId2"/>
        </xdr:cNvPr>
        <xdr:cNvSpPr txBox="1">
          <a:spLocks noChangeArrowheads="1"/>
        </xdr:cNvSpPr>
      </xdr:nvSpPr>
      <xdr:spPr>
        <a:xfrm>
          <a:off x="1379855" y="10160"/>
          <a:ext cx="857250" cy="5816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58420</xdr:rowOff>
    </xdr:from>
    <xdr:to xmlns:xdr="http://schemas.openxmlformats.org/drawingml/2006/spreadsheetDrawing">
      <xdr:col>1</xdr:col>
      <xdr:colOff>648335</xdr:colOff>
      <xdr:row>0</xdr:row>
      <xdr:rowOff>591820</xdr:rowOff>
    </xdr:to>
    <xdr:sp macro="" textlink="">
      <xdr:nvSpPr>
        <xdr:cNvPr id="56379" name="テキスト ボックス 1">
          <a:hlinkClick xmlns:r="http://schemas.openxmlformats.org/officeDocument/2006/relationships" r:id="rId1"/>
        </xdr:cNvPr>
        <xdr:cNvSpPr txBox="1">
          <a:spLocks noChangeArrowheads="1"/>
        </xdr:cNvSpPr>
      </xdr:nvSpPr>
      <xdr:spPr>
        <a:xfrm>
          <a:off x="114300" y="58420"/>
          <a:ext cx="919480" cy="5334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728345</xdr:colOff>
      <xdr:row>0</xdr:row>
      <xdr:rowOff>48260</xdr:rowOff>
    </xdr:from>
    <xdr:to xmlns:xdr="http://schemas.openxmlformats.org/drawingml/2006/spreadsheetDrawing">
      <xdr:col>3</xdr:col>
      <xdr:colOff>105410</xdr:colOff>
      <xdr:row>0</xdr:row>
      <xdr:rowOff>591820</xdr:rowOff>
    </xdr:to>
    <xdr:sp macro="" textlink="">
      <xdr:nvSpPr>
        <xdr:cNvPr id="56380" name="テキスト ボックス 2">
          <a:hlinkClick xmlns:r="http://schemas.openxmlformats.org/officeDocument/2006/relationships" r:id="rId2"/>
        </xdr:cNvPr>
        <xdr:cNvSpPr txBox="1">
          <a:spLocks noChangeArrowheads="1"/>
        </xdr:cNvSpPr>
      </xdr:nvSpPr>
      <xdr:spPr>
        <a:xfrm>
          <a:off x="1113790" y="48260"/>
          <a:ext cx="833755" cy="5435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58420</xdr:rowOff>
    </xdr:from>
    <xdr:to xmlns:xdr="http://schemas.openxmlformats.org/drawingml/2006/spreadsheetDrawing">
      <xdr:col>1</xdr:col>
      <xdr:colOff>648335</xdr:colOff>
      <xdr:row>0</xdr:row>
      <xdr:rowOff>591820</xdr:rowOff>
    </xdr:to>
    <xdr:sp macro="" textlink="">
      <xdr:nvSpPr>
        <xdr:cNvPr id="2" name="テキスト ボックス 1">
          <a:hlinkClick xmlns:r="http://schemas.openxmlformats.org/officeDocument/2006/relationships" r:id="rId1"/>
        </xdr:cNvPr>
        <xdr:cNvSpPr txBox="1">
          <a:spLocks noChangeArrowheads="1"/>
        </xdr:cNvSpPr>
      </xdr:nvSpPr>
      <xdr:spPr>
        <a:xfrm>
          <a:off x="114300" y="58420"/>
          <a:ext cx="919480" cy="5334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728345</xdr:colOff>
      <xdr:row>0</xdr:row>
      <xdr:rowOff>48260</xdr:rowOff>
    </xdr:from>
    <xdr:to xmlns:xdr="http://schemas.openxmlformats.org/drawingml/2006/spreadsheetDrawing">
      <xdr:col>3</xdr:col>
      <xdr:colOff>105410</xdr:colOff>
      <xdr:row>0</xdr:row>
      <xdr:rowOff>591820</xdr:rowOff>
    </xdr:to>
    <xdr:sp macro="" textlink="">
      <xdr:nvSpPr>
        <xdr:cNvPr id="3" name="テキスト ボックス 2">
          <a:hlinkClick xmlns:r="http://schemas.openxmlformats.org/officeDocument/2006/relationships" r:id="rId2"/>
        </xdr:cNvPr>
        <xdr:cNvSpPr txBox="1">
          <a:spLocks noChangeArrowheads="1"/>
        </xdr:cNvSpPr>
      </xdr:nvSpPr>
      <xdr:spPr>
        <a:xfrm>
          <a:off x="1113790" y="48260"/>
          <a:ext cx="833755" cy="5435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10160</xdr:rowOff>
    </xdr:from>
    <xdr:to xmlns:xdr="http://schemas.openxmlformats.org/drawingml/2006/spreadsheetDrawing">
      <xdr:col>1</xdr:col>
      <xdr:colOff>629285</xdr:colOff>
      <xdr:row>0</xdr:row>
      <xdr:rowOff>497840</xdr:rowOff>
    </xdr:to>
    <xdr:sp macro="" textlink="">
      <xdr:nvSpPr>
        <xdr:cNvPr id="57403" name="テキスト ボックス 1">
          <a:hlinkClick xmlns:r="http://schemas.openxmlformats.org/officeDocument/2006/relationships" r:id="rId1"/>
        </xdr:cNvPr>
        <xdr:cNvSpPr txBox="1">
          <a:spLocks noChangeArrowheads="1"/>
        </xdr:cNvSpPr>
      </xdr:nvSpPr>
      <xdr:spPr>
        <a:xfrm>
          <a:off x="114300" y="10160"/>
          <a:ext cx="857885" cy="4876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685800</xdr:colOff>
      <xdr:row>0</xdr:row>
      <xdr:rowOff>20320</xdr:rowOff>
    </xdr:from>
    <xdr:to xmlns:xdr="http://schemas.openxmlformats.org/drawingml/2006/spreadsheetDrawing">
      <xdr:col>3</xdr:col>
      <xdr:colOff>476885</xdr:colOff>
      <xdr:row>0</xdr:row>
      <xdr:rowOff>525780</xdr:rowOff>
    </xdr:to>
    <xdr:sp macro="" textlink="">
      <xdr:nvSpPr>
        <xdr:cNvPr id="57404" name="テキスト ボックス 2">
          <a:hlinkClick xmlns:r="http://schemas.openxmlformats.org/officeDocument/2006/relationships" r:id="rId2"/>
        </xdr:cNvPr>
        <xdr:cNvSpPr txBox="1">
          <a:spLocks noChangeArrowheads="1"/>
        </xdr:cNvSpPr>
      </xdr:nvSpPr>
      <xdr:spPr>
        <a:xfrm>
          <a:off x="1028700" y="20320"/>
          <a:ext cx="1068070" cy="5054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38100</xdr:rowOff>
    </xdr:from>
    <xdr:to xmlns:xdr="http://schemas.openxmlformats.org/drawingml/2006/spreadsheetDrawing">
      <xdr:col>1</xdr:col>
      <xdr:colOff>617220</xdr:colOff>
      <xdr:row>0</xdr:row>
      <xdr:rowOff>525780</xdr:rowOff>
    </xdr:to>
    <xdr:sp macro="" textlink="">
      <xdr:nvSpPr>
        <xdr:cNvPr id="58427" name="テキスト ボックス 1">
          <a:hlinkClick xmlns:r="http://schemas.openxmlformats.org/officeDocument/2006/relationships" r:id="rId1"/>
        </xdr:cNvPr>
        <xdr:cNvSpPr txBox="1">
          <a:spLocks noChangeArrowheads="1"/>
        </xdr:cNvSpPr>
      </xdr:nvSpPr>
      <xdr:spPr>
        <a:xfrm>
          <a:off x="114300" y="38100"/>
          <a:ext cx="956945" cy="4876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617220</xdr:colOff>
      <xdr:row>0</xdr:row>
      <xdr:rowOff>20320</xdr:rowOff>
    </xdr:from>
    <xdr:to xmlns:xdr="http://schemas.openxmlformats.org/drawingml/2006/spreadsheetDrawing">
      <xdr:col>3</xdr:col>
      <xdr:colOff>476885</xdr:colOff>
      <xdr:row>0</xdr:row>
      <xdr:rowOff>525780</xdr:rowOff>
    </xdr:to>
    <xdr:sp macro="" textlink="">
      <xdr:nvSpPr>
        <xdr:cNvPr id="58428" name="テキスト ボックス 2">
          <a:hlinkClick xmlns:r="http://schemas.openxmlformats.org/officeDocument/2006/relationships" r:id="rId2"/>
        </xdr:cNvPr>
        <xdr:cNvSpPr txBox="1">
          <a:spLocks noChangeArrowheads="1"/>
        </xdr:cNvSpPr>
      </xdr:nvSpPr>
      <xdr:spPr>
        <a:xfrm>
          <a:off x="1071245" y="20320"/>
          <a:ext cx="1094105" cy="5054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38100</xdr:rowOff>
    </xdr:from>
    <xdr:to xmlns:xdr="http://schemas.openxmlformats.org/drawingml/2006/spreadsheetDrawing">
      <xdr:col>1</xdr:col>
      <xdr:colOff>629285</xdr:colOff>
      <xdr:row>0</xdr:row>
      <xdr:rowOff>525780</xdr:rowOff>
    </xdr:to>
    <xdr:sp macro="" textlink="">
      <xdr:nvSpPr>
        <xdr:cNvPr id="47165" name="テキスト ボックス 1">
          <a:hlinkClick xmlns:r="http://schemas.openxmlformats.org/officeDocument/2006/relationships" r:id="rId1"/>
        </xdr:cNvPr>
        <xdr:cNvSpPr txBox="1">
          <a:spLocks noChangeArrowheads="1"/>
        </xdr:cNvSpPr>
      </xdr:nvSpPr>
      <xdr:spPr>
        <a:xfrm>
          <a:off x="114300" y="38100"/>
          <a:ext cx="960755" cy="4876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697230</xdr:colOff>
      <xdr:row>0</xdr:row>
      <xdr:rowOff>38100</xdr:rowOff>
    </xdr:from>
    <xdr:to xmlns:xdr="http://schemas.openxmlformats.org/drawingml/2006/spreadsheetDrawing">
      <xdr:col>1</xdr:col>
      <xdr:colOff>1772285</xdr:colOff>
      <xdr:row>0</xdr:row>
      <xdr:rowOff>525780</xdr:rowOff>
    </xdr:to>
    <xdr:sp macro="" textlink="">
      <xdr:nvSpPr>
        <xdr:cNvPr id="47166" name="テキスト ボックス 2">
          <a:hlinkClick xmlns:r="http://schemas.openxmlformats.org/officeDocument/2006/relationships" r:id="rId2"/>
        </xdr:cNvPr>
        <xdr:cNvSpPr txBox="1">
          <a:spLocks noChangeArrowheads="1"/>
        </xdr:cNvSpPr>
      </xdr:nvSpPr>
      <xdr:spPr>
        <a:xfrm>
          <a:off x="1143000" y="38100"/>
          <a:ext cx="1075055" cy="4876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38100</xdr:rowOff>
    </xdr:from>
    <xdr:to xmlns:xdr="http://schemas.openxmlformats.org/drawingml/2006/spreadsheetDrawing">
      <xdr:col>1</xdr:col>
      <xdr:colOff>629285</xdr:colOff>
      <xdr:row>0</xdr:row>
      <xdr:rowOff>525780</xdr:rowOff>
    </xdr:to>
    <xdr:sp macro="" textlink="">
      <xdr:nvSpPr>
        <xdr:cNvPr id="48187" name="テキスト ボックス 1">
          <a:hlinkClick xmlns:r="http://schemas.openxmlformats.org/officeDocument/2006/relationships" r:id="rId1"/>
        </xdr:cNvPr>
        <xdr:cNvSpPr txBox="1">
          <a:spLocks noChangeArrowheads="1"/>
        </xdr:cNvSpPr>
      </xdr:nvSpPr>
      <xdr:spPr>
        <a:xfrm>
          <a:off x="114300" y="38100"/>
          <a:ext cx="960755" cy="4876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686435</xdr:colOff>
      <xdr:row>0</xdr:row>
      <xdr:rowOff>38100</xdr:rowOff>
    </xdr:from>
    <xdr:to xmlns:xdr="http://schemas.openxmlformats.org/drawingml/2006/spreadsheetDrawing">
      <xdr:col>1</xdr:col>
      <xdr:colOff>1764665</xdr:colOff>
      <xdr:row>0</xdr:row>
      <xdr:rowOff>525780</xdr:rowOff>
    </xdr:to>
    <xdr:sp macro="" textlink="">
      <xdr:nvSpPr>
        <xdr:cNvPr id="48188" name="テキスト ボックス 2">
          <a:hlinkClick xmlns:r="http://schemas.openxmlformats.org/officeDocument/2006/relationships" r:id="rId2"/>
        </xdr:cNvPr>
        <xdr:cNvSpPr txBox="1">
          <a:spLocks noChangeArrowheads="1"/>
        </xdr:cNvSpPr>
      </xdr:nvSpPr>
      <xdr:spPr>
        <a:xfrm>
          <a:off x="1132205" y="38100"/>
          <a:ext cx="1078230" cy="4876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32</xdr:col>
      <xdr:colOff>154305</xdr:colOff>
      <xdr:row>0</xdr:row>
      <xdr:rowOff>67310</xdr:rowOff>
    </xdr:from>
    <xdr:to xmlns:xdr="http://schemas.openxmlformats.org/drawingml/2006/spreadsheetDrawing">
      <xdr:col>38</xdr:col>
      <xdr:colOff>47625</xdr:colOff>
      <xdr:row>2</xdr:row>
      <xdr:rowOff>76835</xdr:rowOff>
    </xdr:to>
    <xdr:sp macro="" textlink="">
      <xdr:nvSpPr>
        <xdr:cNvPr id="1214" name="テキスト ボックス 1">
          <a:hlinkClick xmlns:r="http://schemas.openxmlformats.org/officeDocument/2006/relationships" r:id="rId1"/>
        </xdr:cNvPr>
        <xdr:cNvSpPr txBox="1">
          <a:spLocks noChangeArrowheads="1"/>
        </xdr:cNvSpPr>
      </xdr:nvSpPr>
      <xdr:spPr>
        <a:xfrm>
          <a:off x="5092065" y="67310"/>
          <a:ext cx="819150" cy="352425"/>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96520</xdr:rowOff>
    </xdr:from>
    <xdr:to xmlns:xdr="http://schemas.openxmlformats.org/drawingml/2006/spreadsheetDrawing">
      <xdr:col>6</xdr:col>
      <xdr:colOff>57150</xdr:colOff>
      <xdr:row>0</xdr:row>
      <xdr:rowOff>497840</xdr:rowOff>
    </xdr:to>
    <xdr:sp macro="" textlink="">
      <xdr:nvSpPr>
        <xdr:cNvPr id="59451" name="テキスト ボックス 1">
          <a:hlinkClick xmlns:r="http://schemas.openxmlformats.org/officeDocument/2006/relationships" r:id="rId1"/>
        </xdr:cNvPr>
        <xdr:cNvSpPr txBox="1">
          <a:spLocks noChangeArrowheads="1"/>
        </xdr:cNvSpPr>
      </xdr:nvSpPr>
      <xdr:spPr>
        <a:xfrm>
          <a:off x="114300" y="96520"/>
          <a:ext cx="911225" cy="40132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6</xdr:col>
      <xdr:colOff>114300</xdr:colOff>
      <xdr:row>0</xdr:row>
      <xdr:rowOff>86360</xdr:rowOff>
    </xdr:from>
    <xdr:to xmlns:xdr="http://schemas.openxmlformats.org/drawingml/2006/spreadsheetDrawing">
      <xdr:col>12</xdr:col>
      <xdr:colOff>57150</xdr:colOff>
      <xdr:row>0</xdr:row>
      <xdr:rowOff>525780</xdr:rowOff>
    </xdr:to>
    <xdr:sp macro="" textlink="">
      <xdr:nvSpPr>
        <xdr:cNvPr id="59452" name="テキスト ボックス 2">
          <a:hlinkClick xmlns:r="http://schemas.openxmlformats.org/officeDocument/2006/relationships" r:id="rId2"/>
        </xdr:cNvPr>
        <xdr:cNvSpPr txBox="1">
          <a:spLocks noChangeArrowheads="1"/>
        </xdr:cNvSpPr>
      </xdr:nvSpPr>
      <xdr:spPr>
        <a:xfrm>
          <a:off x="1082675" y="86360"/>
          <a:ext cx="868680" cy="4394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twoCellAnchor>
    <xdr:from xmlns:xdr="http://schemas.openxmlformats.org/drawingml/2006/spreadsheetDrawing">
      <xdr:col>49</xdr:col>
      <xdr:colOff>28575</xdr:colOff>
      <xdr:row>3</xdr:row>
      <xdr:rowOff>142240</xdr:rowOff>
    </xdr:from>
    <xdr:to xmlns:xdr="http://schemas.openxmlformats.org/drawingml/2006/spreadsheetDrawing">
      <xdr:col>59</xdr:col>
      <xdr:colOff>19050</xdr:colOff>
      <xdr:row>8</xdr:row>
      <xdr:rowOff>104140</xdr:rowOff>
    </xdr:to>
    <xdr:sp macro="" textlink="">
      <xdr:nvSpPr>
        <xdr:cNvPr id="59453" name="テキスト ボックス 1"/>
        <xdr:cNvSpPr txBox="1">
          <a:spLocks noChangeArrowheads="1"/>
        </xdr:cNvSpPr>
      </xdr:nvSpPr>
      <xdr:spPr>
        <a:xfrm>
          <a:off x="7632065" y="1247140"/>
          <a:ext cx="1533525" cy="1104900"/>
        </a:xfrm>
        <a:prstGeom prst="rect">
          <a:avLst/>
        </a:prstGeom>
        <a:solidFill>
          <a:srgbClr val="FFFFFF"/>
        </a:solidFill>
        <a:ln w="9525" cmpd="sng">
          <a:solidFill>
            <a:srgbClr val="BABABA"/>
          </a:solidFill>
          <a:miter/>
        </a:ln>
      </xdr:spPr>
      <xdr:txBody>
        <a:bodyPr vertOverflow="clip" horzOverflow="overflow" wrap="square"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Calibri"/>
            </a:rPr>
            <a:t>※</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注　変更契約の起案書は管理計画課の合議もいるので忘れないように</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mlns:xdr="http://schemas.openxmlformats.org/drawingml/2006/spreadsheetDrawing">
      <xdr:col>0</xdr:col>
      <xdr:colOff>114300</xdr:colOff>
      <xdr:row>0</xdr:row>
      <xdr:rowOff>96520</xdr:rowOff>
    </xdr:from>
    <xdr:to xmlns:xdr="http://schemas.openxmlformats.org/drawingml/2006/spreadsheetDrawing">
      <xdr:col>0</xdr:col>
      <xdr:colOff>846455</xdr:colOff>
      <xdr:row>0</xdr:row>
      <xdr:rowOff>508000</xdr:rowOff>
    </xdr:to>
    <xdr:sp macro="" textlink="">
      <xdr:nvSpPr>
        <xdr:cNvPr id="60475" name="テキスト ボックス 1">
          <a:hlinkClick xmlns:r="http://schemas.openxmlformats.org/officeDocument/2006/relationships" r:id="rId1"/>
        </xdr:cNvPr>
        <xdr:cNvSpPr txBox="1">
          <a:spLocks noChangeArrowheads="1"/>
        </xdr:cNvSpPr>
      </xdr:nvSpPr>
      <xdr:spPr>
        <a:xfrm>
          <a:off x="114300" y="96520"/>
          <a:ext cx="732155" cy="4114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0</xdr:col>
      <xdr:colOff>847725</xdr:colOff>
      <xdr:row>0</xdr:row>
      <xdr:rowOff>86360</xdr:rowOff>
    </xdr:from>
    <xdr:to xmlns:xdr="http://schemas.openxmlformats.org/drawingml/2006/spreadsheetDrawing">
      <xdr:col>1</xdr:col>
      <xdr:colOff>847725</xdr:colOff>
      <xdr:row>0</xdr:row>
      <xdr:rowOff>525780</xdr:rowOff>
    </xdr:to>
    <xdr:sp macro="" textlink="">
      <xdr:nvSpPr>
        <xdr:cNvPr id="60476" name="テキスト ボックス 2">
          <a:hlinkClick xmlns:r="http://schemas.openxmlformats.org/officeDocument/2006/relationships" r:id="rId2"/>
        </xdr:cNvPr>
        <xdr:cNvSpPr txBox="1">
          <a:spLocks noChangeArrowheads="1"/>
        </xdr:cNvSpPr>
      </xdr:nvSpPr>
      <xdr:spPr>
        <a:xfrm>
          <a:off x="847725" y="86360"/>
          <a:ext cx="848360" cy="4394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mlns:xdr="http://schemas.openxmlformats.org/drawingml/2006/spreadsheetDrawing">
      <xdr:col>0</xdr:col>
      <xdr:colOff>114935</xdr:colOff>
      <xdr:row>0</xdr:row>
      <xdr:rowOff>104140</xdr:rowOff>
    </xdr:from>
    <xdr:to xmlns:xdr="http://schemas.openxmlformats.org/drawingml/2006/spreadsheetDrawing">
      <xdr:col>1</xdr:col>
      <xdr:colOff>390525</xdr:colOff>
      <xdr:row>0</xdr:row>
      <xdr:rowOff>497840</xdr:rowOff>
    </xdr:to>
    <xdr:sp macro="" textlink="">
      <xdr:nvSpPr>
        <xdr:cNvPr id="61499" name="テキスト ボックス 1">
          <a:hlinkClick xmlns:r="http://schemas.openxmlformats.org/officeDocument/2006/relationships" r:id="rId1"/>
        </xdr:cNvPr>
        <xdr:cNvSpPr txBox="1">
          <a:spLocks noChangeArrowheads="1"/>
        </xdr:cNvSpPr>
      </xdr:nvSpPr>
      <xdr:spPr>
        <a:xfrm>
          <a:off x="114935" y="104140"/>
          <a:ext cx="935355" cy="3937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400685</xdr:colOff>
      <xdr:row>0</xdr:row>
      <xdr:rowOff>96520</xdr:rowOff>
    </xdr:from>
    <xdr:to xmlns:xdr="http://schemas.openxmlformats.org/drawingml/2006/spreadsheetDrawing">
      <xdr:col>3</xdr:col>
      <xdr:colOff>19050</xdr:colOff>
      <xdr:row>0</xdr:row>
      <xdr:rowOff>497840</xdr:rowOff>
    </xdr:to>
    <xdr:sp macro="" textlink="">
      <xdr:nvSpPr>
        <xdr:cNvPr id="61500" name="テキスト ボックス 2">
          <a:hlinkClick xmlns:r="http://schemas.openxmlformats.org/officeDocument/2006/relationships" r:id="rId2"/>
        </xdr:cNvPr>
        <xdr:cNvSpPr txBox="1">
          <a:spLocks noChangeArrowheads="1"/>
        </xdr:cNvSpPr>
      </xdr:nvSpPr>
      <xdr:spPr>
        <a:xfrm>
          <a:off x="1060450" y="96520"/>
          <a:ext cx="937895" cy="4013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27940</xdr:rowOff>
    </xdr:from>
    <xdr:to xmlns:xdr="http://schemas.openxmlformats.org/drawingml/2006/spreadsheetDrawing">
      <xdr:col>6</xdr:col>
      <xdr:colOff>123825</xdr:colOff>
      <xdr:row>0</xdr:row>
      <xdr:rowOff>508000</xdr:rowOff>
    </xdr:to>
    <xdr:sp macro="" textlink="">
      <xdr:nvSpPr>
        <xdr:cNvPr id="46141" name="テキスト ボックス 1">
          <a:hlinkClick xmlns:r="http://schemas.openxmlformats.org/officeDocument/2006/relationships" r:id="rId1"/>
        </xdr:cNvPr>
        <xdr:cNvSpPr txBox="1">
          <a:spLocks noChangeArrowheads="1"/>
        </xdr:cNvSpPr>
      </xdr:nvSpPr>
      <xdr:spPr>
        <a:xfrm>
          <a:off x="57150" y="27940"/>
          <a:ext cx="992505" cy="4800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6</xdr:col>
      <xdr:colOff>154305</xdr:colOff>
      <xdr:row>0</xdr:row>
      <xdr:rowOff>27940</xdr:rowOff>
    </xdr:from>
    <xdr:to xmlns:xdr="http://schemas.openxmlformats.org/drawingml/2006/spreadsheetDrawing">
      <xdr:col>13</xdr:col>
      <xdr:colOff>28575</xdr:colOff>
      <xdr:row>0</xdr:row>
      <xdr:rowOff>553720</xdr:rowOff>
    </xdr:to>
    <xdr:sp macro="" textlink="">
      <xdr:nvSpPr>
        <xdr:cNvPr id="46142" name="テキスト ボックス 2">
          <a:hlinkClick xmlns:r="http://schemas.openxmlformats.org/officeDocument/2006/relationships" r:id="rId2"/>
        </xdr:cNvPr>
        <xdr:cNvSpPr txBox="1">
          <a:spLocks noChangeArrowheads="1"/>
        </xdr:cNvSpPr>
      </xdr:nvSpPr>
      <xdr:spPr>
        <a:xfrm>
          <a:off x="1080135" y="27940"/>
          <a:ext cx="954405" cy="5257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114300</xdr:rowOff>
    </xdr:from>
    <xdr:to xmlns:xdr="http://schemas.openxmlformats.org/drawingml/2006/spreadsheetDrawing">
      <xdr:col>0</xdr:col>
      <xdr:colOff>1211580</xdr:colOff>
      <xdr:row>0</xdr:row>
      <xdr:rowOff>505460</xdr:rowOff>
    </xdr:to>
    <xdr:sp macro="" textlink="">
      <xdr:nvSpPr>
        <xdr:cNvPr id="62523" name="テキスト ボックス 1">
          <a:hlinkClick xmlns:r="http://schemas.openxmlformats.org/officeDocument/2006/relationships" r:id="rId1"/>
        </xdr:cNvPr>
        <xdr:cNvSpPr txBox="1">
          <a:spLocks noChangeArrowheads="1"/>
        </xdr:cNvSpPr>
      </xdr:nvSpPr>
      <xdr:spPr>
        <a:xfrm>
          <a:off x="57150" y="114300"/>
          <a:ext cx="1154430" cy="3911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0</xdr:col>
      <xdr:colOff>1268730</xdr:colOff>
      <xdr:row>0</xdr:row>
      <xdr:rowOff>114300</xdr:rowOff>
    </xdr:from>
    <xdr:to xmlns:xdr="http://schemas.openxmlformats.org/drawingml/2006/spreadsheetDrawing">
      <xdr:col>2</xdr:col>
      <xdr:colOff>200660</xdr:colOff>
      <xdr:row>0</xdr:row>
      <xdr:rowOff>515620</xdr:rowOff>
    </xdr:to>
    <xdr:sp macro="" textlink="">
      <xdr:nvSpPr>
        <xdr:cNvPr id="62524" name="テキスト ボックス 2">
          <a:hlinkClick xmlns:r="http://schemas.openxmlformats.org/officeDocument/2006/relationships" r:id="rId2"/>
        </xdr:cNvPr>
        <xdr:cNvSpPr txBox="1">
          <a:spLocks noChangeArrowheads="1"/>
        </xdr:cNvSpPr>
      </xdr:nvSpPr>
      <xdr:spPr>
        <a:xfrm>
          <a:off x="1268730" y="114300"/>
          <a:ext cx="894715" cy="4013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104140</xdr:rowOff>
    </xdr:from>
    <xdr:to xmlns:xdr="http://schemas.openxmlformats.org/drawingml/2006/spreadsheetDrawing">
      <xdr:col>3</xdr:col>
      <xdr:colOff>28575</xdr:colOff>
      <xdr:row>0</xdr:row>
      <xdr:rowOff>508000</xdr:rowOff>
    </xdr:to>
    <xdr:sp macro="" textlink="">
      <xdr:nvSpPr>
        <xdr:cNvPr id="63547" name="テキスト ボックス 1">
          <a:hlinkClick xmlns:r="http://schemas.openxmlformats.org/officeDocument/2006/relationships" r:id="rId1"/>
        </xdr:cNvPr>
        <xdr:cNvSpPr txBox="1">
          <a:spLocks noChangeArrowheads="1"/>
        </xdr:cNvSpPr>
      </xdr:nvSpPr>
      <xdr:spPr>
        <a:xfrm>
          <a:off x="57150" y="104140"/>
          <a:ext cx="922020" cy="4038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3</xdr:col>
      <xdr:colOff>85725</xdr:colOff>
      <xdr:row>0</xdr:row>
      <xdr:rowOff>114300</xdr:rowOff>
    </xdr:from>
    <xdr:to xmlns:xdr="http://schemas.openxmlformats.org/drawingml/2006/spreadsheetDrawing">
      <xdr:col>5</xdr:col>
      <xdr:colOff>191135</xdr:colOff>
      <xdr:row>0</xdr:row>
      <xdr:rowOff>553720</xdr:rowOff>
    </xdr:to>
    <xdr:sp macro="" textlink="">
      <xdr:nvSpPr>
        <xdr:cNvPr id="63548" name="テキスト ボックス 2">
          <a:hlinkClick xmlns:r="http://schemas.openxmlformats.org/officeDocument/2006/relationships" r:id="rId2"/>
        </xdr:cNvPr>
        <xdr:cNvSpPr txBox="1">
          <a:spLocks noChangeArrowheads="1"/>
        </xdr:cNvSpPr>
      </xdr:nvSpPr>
      <xdr:spPr>
        <a:xfrm>
          <a:off x="1036320" y="114300"/>
          <a:ext cx="739140" cy="43942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134620</xdr:rowOff>
    </xdr:from>
    <xdr:to xmlns:xdr="http://schemas.openxmlformats.org/drawingml/2006/spreadsheetDrawing">
      <xdr:col>5</xdr:col>
      <xdr:colOff>123825</xdr:colOff>
      <xdr:row>0</xdr:row>
      <xdr:rowOff>508000</xdr:rowOff>
    </xdr:to>
    <xdr:sp macro="" textlink="">
      <xdr:nvSpPr>
        <xdr:cNvPr id="64571" name="テキスト ボックス 1">
          <a:hlinkClick xmlns:r="http://schemas.openxmlformats.org/officeDocument/2006/relationships" r:id="rId1"/>
        </xdr:cNvPr>
        <xdr:cNvSpPr txBox="1">
          <a:spLocks noChangeArrowheads="1"/>
        </xdr:cNvSpPr>
      </xdr:nvSpPr>
      <xdr:spPr>
        <a:xfrm>
          <a:off x="57150" y="134620"/>
          <a:ext cx="880745" cy="3733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5</xdr:col>
      <xdr:colOff>152400</xdr:colOff>
      <xdr:row>0</xdr:row>
      <xdr:rowOff>124460</xdr:rowOff>
    </xdr:from>
    <xdr:to xmlns:xdr="http://schemas.openxmlformats.org/drawingml/2006/spreadsheetDrawing">
      <xdr:col>11</xdr:col>
      <xdr:colOff>104775</xdr:colOff>
      <xdr:row>0</xdr:row>
      <xdr:rowOff>515620</xdr:rowOff>
    </xdr:to>
    <xdr:sp macro="" textlink="">
      <xdr:nvSpPr>
        <xdr:cNvPr id="64572" name="テキスト ボックス 2">
          <a:hlinkClick xmlns:r="http://schemas.openxmlformats.org/officeDocument/2006/relationships" r:id="rId2"/>
        </xdr:cNvPr>
        <xdr:cNvSpPr txBox="1">
          <a:spLocks noChangeArrowheads="1"/>
        </xdr:cNvSpPr>
      </xdr:nvSpPr>
      <xdr:spPr>
        <a:xfrm>
          <a:off x="966470" y="124460"/>
          <a:ext cx="878205" cy="3911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0</xdr:row>
      <xdr:rowOff>134620</xdr:rowOff>
    </xdr:from>
    <xdr:to xmlns:xdr="http://schemas.openxmlformats.org/drawingml/2006/spreadsheetDrawing">
      <xdr:col>5</xdr:col>
      <xdr:colOff>123825</xdr:colOff>
      <xdr:row>0</xdr:row>
      <xdr:rowOff>508000</xdr:rowOff>
    </xdr:to>
    <xdr:sp macro="" textlink="">
      <xdr:nvSpPr>
        <xdr:cNvPr id="65609" name="テキスト ボックス 1">
          <a:hlinkClick xmlns:r="http://schemas.openxmlformats.org/officeDocument/2006/relationships" r:id="rId1"/>
        </xdr:cNvPr>
        <xdr:cNvSpPr txBox="1">
          <a:spLocks noChangeArrowheads="1"/>
        </xdr:cNvSpPr>
      </xdr:nvSpPr>
      <xdr:spPr>
        <a:xfrm>
          <a:off x="57150" y="134620"/>
          <a:ext cx="880745" cy="3733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5</xdr:col>
      <xdr:colOff>152400</xdr:colOff>
      <xdr:row>0</xdr:row>
      <xdr:rowOff>124460</xdr:rowOff>
    </xdr:from>
    <xdr:to xmlns:xdr="http://schemas.openxmlformats.org/drawingml/2006/spreadsheetDrawing">
      <xdr:col>11</xdr:col>
      <xdr:colOff>104775</xdr:colOff>
      <xdr:row>0</xdr:row>
      <xdr:rowOff>515620</xdr:rowOff>
    </xdr:to>
    <xdr:sp macro="" textlink="">
      <xdr:nvSpPr>
        <xdr:cNvPr id="65610" name="テキスト ボックス 2">
          <a:hlinkClick xmlns:r="http://schemas.openxmlformats.org/officeDocument/2006/relationships" r:id="rId2"/>
        </xdr:cNvPr>
        <xdr:cNvSpPr txBox="1">
          <a:spLocks noChangeArrowheads="1"/>
        </xdr:cNvSpPr>
      </xdr:nvSpPr>
      <xdr:spPr>
        <a:xfrm>
          <a:off x="966470" y="124460"/>
          <a:ext cx="878205" cy="3911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twoCellAnchor editAs="oneCell">
    <xdr:from xmlns:xdr="http://schemas.openxmlformats.org/drawingml/2006/spreadsheetDrawing">
      <xdr:col>39</xdr:col>
      <xdr:colOff>154305</xdr:colOff>
      <xdr:row>0</xdr:row>
      <xdr:rowOff>373380</xdr:rowOff>
    </xdr:from>
    <xdr:to xmlns:xdr="http://schemas.openxmlformats.org/drawingml/2006/spreadsheetDrawing">
      <xdr:col>67</xdr:col>
      <xdr:colOff>19050</xdr:colOff>
      <xdr:row>12</xdr:row>
      <xdr:rowOff>172085</xdr:rowOff>
    </xdr:to>
    <xdr:sp macro="" textlink="">
      <xdr:nvSpPr>
        <xdr:cNvPr id="65611" name="テキスト ボックス 3"/>
        <xdr:cNvSpPr txBox="1">
          <a:spLocks noChangeArrowheads="1"/>
        </xdr:cNvSpPr>
      </xdr:nvSpPr>
      <xdr:spPr>
        <a:xfrm>
          <a:off x="6214745" y="373380"/>
          <a:ext cx="4185285" cy="2961005"/>
        </a:xfrm>
        <a:prstGeom prst="rect">
          <a:avLst/>
        </a:prstGeom>
        <a:solidFill>
          <a:srgbClr val="FFFFFF"/>
        </a:solidFill>
        <a:ln>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Calibri"/>
            </a:rPr>
            <a:t>※</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注　部分使用開始時の点検について</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部分使用承諾時には検査をする規定は無いが、部分使用中に</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使用者</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Calibri"/>
            </a:rPr>
            <a:t>(</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発注者</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Calibri"/>
            </a:rPr>
            <a:t>)</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が工事目的物を破損、汚損するなどする可能性が</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あることに加え、後で見つかった傷や汚れを使用者の責任とする</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可能性があるため、部分完成した場合は</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監督員の検査</a:t>
          </a: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を受けること。</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監督員と施工者は記録写真を撮り、使用前には汚損や破損が無かった</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ことを証明できるようにしておくこと。調査職員の立会いは特に必要</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としない。</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後から見つかった傷が使用中のものであるとする場合、使用前は傷が</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無かったことを写真などの客観的事実で示すこと。また、設備機器の</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a:p>
          <a:pPr algn="l">
            <a:lnSpc>
              <a:spcPts val="187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不良などは保証の範囲と考える。</a:t>
          </a:r>
          <a:endPar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mlns:xdr="http://schemas.openxmlformats.org/drawingml/2006/spreadsheetDrawing">
      <xdr:col>0</xdr:col>
      <xdr:colOff>57785</xdr:colOff>
      <xdr:row>0</xdr:row>
      <xdr:rowOff>38100</xdr:rowOff>
    </xdr:from>
    <xdr:to xmlns:xdr="http://schemas.openxmlformats.org/drawingml/2006/spreadsheetDrawing">
      <xdr:col>1</xdr:col>
      <xdr:colOff>114300</xdr:colOff>
      <xdr:row>0</xdr:row>
      <xdr:rowOff>584200</xdr:rowOff>
    </xdr:to>
    <xdr:sp macro="" textlink="">
      <xdr:nvSpPr>
        <xdr:cNvPr id="36928" name="テキスト ボックス 1">
          <a:hlinkClick xmlns:r="http://schemas.openxmlformats.org/officeDocument/2006/relationships" r:id="rId1"/>
        </xdr:cNvPr>
        <xdr:cNvSpPr txBox="1">
          <a:spLocks noChangeArrowheads="1"/>
        </xdr:cNvSpPr>
      </xdr:nvSpPr>
      <xdr:spPr>
        <a:xfrm>
          <a:off x="57785" y="38100"/>
          <a:ext cx="896620" cy="54610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142875</xdr:colOff>
      <xdr:row>0</xdr:row>
      <xdr:rowOff>27940</xdr:rowOff>
    </xdr:from>
    <xdr:to xmlns:xdr="http://schemas.openxmlformats.org/drawingml/2006/spreadsheetDrawing">
      <xdr:col>2</xdr:col>
      <xdr:colOff>381000</xdr:colOff>
      <xdr:row>0</xdr:row>
      <xdr:rowOff>553720</xdr:rowOff>
    </xdr:to>
    <xdr:sp macro="" textlink="">
      <xdr:nvSpPr>
        <xdr:cNvPr id="36929" name="テキスト ボックス 2">
          <a:hlinkClick xmlns:r="http://schemas.openxmlformats.org/officeDocument/2006/relationships" r:id="rId2"/>
        </xdr:cNvPr>
        <xdr:cNvSpPr txBox="1">
          <a:spLocks noChangeArrowheads="1"/>
        </xdr:cNvSpPr>
      </xdr:nvSpPr>
      <xdr:spPr>
        <a:xfrm>
          <a:off x="982980" y="27940"/>
          <a:ext cx="1035050" cy="5257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32</xdr:row>
      <xdr:rowOff>257175</xdr:rowOff>
    </xdr:from>
    <xdr:to xmlns:xdr="http://schemas.openxmlformats.org/drawingml/2006/spreadsheetDrawing">
      <xdr:col>7</xdr:col>
      <xdr:colOff>0</xdr:colOff>
      <xdr:row>37</xdr:row>
      <xdr:rowOff>0</xdr:rowOff>
    </xdr:to>
    <xdr:sp macro="" textlink="">
      <xdr:nvSpPr>
        <xdr:cNvPr id="37989" name="Rectangle 2"/>
        <xdr:cNvSpPr>
          <a:spLocks noChangeArrowheads="1"/>
        </xdr:cNvSpPr>
      </xdr:nvSpPr>
      <xdr:spPr>
        <a:xfrm>
          <a:off x="3273425" y="8877300"/>
          <a:ext cx="2339340" cy="102870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57150</xdr:colOff>
      <xdr:row>0</xdr:row>
      <xdr:rowOff>10160</xdr:rowOff>
    </xdr:from>
    <xdr:to xmlns:xdr="http://schemas.openxmlformats.org/drawingml/2006/spreadsheetDrawing">
      <xdr:col>1</xdr:col>
      <xdr:colOff>114300</xdr:colOff>
      <xdr:row>0</xdr:row>
      <xdr:rowOff>553720</xdr:rowOff>
    </xdr:to>
    <xdr:sp macro="" textlink="">
      <xdr:nvSpPr>
        <xdr:cNvPr id="37990" name="テキスト ボックス 1">
          <a:hlinkClick xmlns:r="http://schemas.openxmlformats.org/officeDocument/2006/relationships" r:id="rId1"/>
        </xdr:cNvPr>
        <xdr:cNvSpPr txBox="1">
          <a:spLocks noChangeArrowheads="1"/>
        </xdr:cNvSpPr>
      </xdr:nvSpPr>
      <xdr:spPr>
        <a:xfrm>
          <a:off x="57150" y="10160"/>
          <a:ext cx="888365" cy="5435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142875</xdr:colOff>
      <xdr:row>0</xdr:row>
      <xdr:rowOff>10160</xdr:rowOff>
    </xdr:from>
    <xdr:to xmlns:xdr="http://schemas.openxmlformats.org/drawingml/2006/spreadsheetDrawing">
      <xdr:col>2</xdr:col>
      <xdr:colOff>381000</xdr:colOff>
      <xdr:row>0</xdr:row>
      <xdr:rowOff>574040</xdr:rowOff>
    </xdr:to>
    <xdr:sp macro="" textlink="">
      <xdr:nvSpPr>
        <xdr:cNvPr id="37991" name="テキスト ボックス 2">
          <a:hlinkClick xmlns:r="http://schemas.openxmlformats.org/officeDocument/2006/relationships" r:id="rId2"/>
        </xdr:cNvPr>
        <xdr:cNvSpPr txBox="1">
          <a:spLocks noChangeArrowheads="1"/>
        </xdr:cNvSpPr>
      </xdr:nvSpPr>
      <xdr:spPr>
        <a:xfrm>
          <a:off x="974090" y="10160"/>
          <a:ext cx="1086485" cy="5638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1755140</xdr:colOff>
      <xdr:row>0</xdr:row>
      <xdr:rowOff>47625</xdr:rowOff>
    </xdr:from>
    <xdr:to xmlns:xdr="http://schemas.openxmlformats.org/drawingml/2006/spreadsheetDrawing">
      <xdr:col>5</xdr:col>
      <xdr:colOff>2668270</xdr:colOff>
      <xdr:row>1</xdr:row>
      <xdr:rowOff>172085</xdr:rowOff>
    </xdr:to>
    <xdr:sp macro="" textlink="">
      <xdr:nvSpPr>
        <xdr:cNvPr id="50207" name="テキスト ボックス 1">
          <a:hlinkClick xmlns:r="http://schemas.openxmlformats.org/officeDocument/2006/relationships" r:id="rId1"/>
        </xdr:cNvPr>
        <xdr:cNvSpPr txBox="1">
          <a:spLocks noChangeArrowheads="1"/>
        </xdr:cNvSpPr>
      </xdr:nvSpPr>
      <xdr:spPr>
        <a:xfrm>
          <a:off x="5732145" y="47625"/>
          <a:ext cx="913130" cy="35306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mlns:xdr="http://schemas.openxmlformats.org/drawingml/2006/spreadsheetDrawing">
      <xdr:col>2</xdr:col>
      <xdr:colOff>67945</xdr:colOff>
      <xdr:row>0</xdr:row>
      <xdr:rowOff>48260</xdr:rowOff>
    </xdr:from>
    <xdr:to xmlns:xdr="http://schemas.openxmlformats.org/drawingml/2006/spreadsheetDrawing">
      <xdr:col>8</xdr:col>
      <xdr:colOff>134620</xdr:colOff>
      <xdr:row>3</xdr:row>
      <xdr:rowOff>96520</xdr:rowOff>
    </xdr:to>
    <xdr:sp macro="" textlink="">
      <xdr:nvSpPr>
        <xdr:cNvPr id="2" name="テキスト ボックス 1">
          <a:hlinkClick xmlns:r="http://schemas.openxmlformats.org/officeDocument/2006/relationships" r:id="rId1"/>
        </xdr:cNvPr>
        <xdr:cNvSpPr txBox="1">
          <a:spLocks noChangeArrowheads="1"/>
        </xdr:cNvSpPr>
      </xdr:nvSpPr>
      <xdr:spPr>
        <a:xfrm>
          <a:off x="342265" y="48260"/>
          <a:ext cx="889635" cy="5435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9</xdr:col>
      <xdr:colOff>10795</xdr:colOff>
      <xdr:row>0</xdr:row>
      <xdr:rowOff>48895</xdr:rowOff>
    </xdr:from>
    <xdr:to xmlns:xdr="http://schemas.openxmlformats.org/drawingml/2006/spreadsheetDrawing">
      <xdr:col>16</xdr:col>
      <xdr:colOff>125095</xdr:colOff>
      <xdr:row>3</xdr:row>
      <xdr:rowOff>117475</xdr:rowOff>
    </xdr:to>
    <xdr:sp macro="" textlink="">
      <xdr:nvSpPr>
        <xdr:cNvPr id="3" name="テキスト ボックス 2">
          <a:hlinkClick xmlns:r="http://schemas.openxmlformats.org/officeDocument/2006/relationships" r:id="rId2"/>
        </xdr:cNvPr>
        <xdr:cNvSpPr txBox="1">
          <a:spLocks noChangeArrowheads="1"/>
        </xdr:cNvSpPr>
      </xdr:nvSpPr>
      <xdr:spPr>
        <a:xfrm>
          <a:off x="1245235" y="48895"/>
          <a:ext cx="1074420" cy="56388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mlns:xdr="http://schemas.openxmlformats.org/drawingml/2006/spreadsheetDrawing">
      <xdr:col>12</xdr:col>
      <xdr:colOff>363855</xdr:colOff>
      <xdr:row>0</xdr:row>
      <xdr:rowOff>66040</xdr:rowOff>
    </xdr:from>
    <xdr:to xmlns:xdr="http://schemas.openxmlformats.org/drawingml/2006/spreadsheetDrawing">
      <xdr:col>14</xdr:col>
      <xdr:colOff>89535</xdr:colOff>
      <xdr:row>2</xdr:row>
      <xdr:rowOff>33655</xdr:rowOff>
    </xdr:to>
    <xdr:sp macro="" textlink="">
      <xdr:nvSpPr>
        <xdr:cNvPr id="2" name="テキスト 12">
          <a:hlinkClick xmlns:r="http://schemas.openxmlformats.org/officeDocument/2006/relationships" r:id="rId1"/>
        </xdr:cNvPr>
        <xdr:cNvSpPr txBox="1"/>
      </xdr:nvSpPr>
      <xdr:spPr>
        <a:xfrm>
          <a:off x="7493635" y="66040"/>
          <a:ext cx="960120" cy="31051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様式一覧(目次)</a:t>
          </a:r>
          <a:endParaRPr kumimoji="1" lang="ja-JP" altLang="en-US"/>
        </a:p>
      </xdr:txBody>
    </xdr:sp>
    <xdr:clientData/>
  </xdr:twoCellAnchor>
  <xdr:twoCellAnchor>
    <xdr:from xmlns:xdr="http://schemas.openxmlformats.org/drawingml/2006/spreadsheetDrawing">
      <xdr:col>12</xdr:col>
      <xdr:colOff>363855</xdr:colOff>
      <xdr:row>11</xdr:row>
      <xdr:rowOff>66040</xdr:rowOff>
    </xdr:from>
    <xdr:to xmlns:xdr="http://schemas.openxmlformats.org/drawingml/2006/spreadsheetDrawing">
      <xdr:col>14</xdr:col>
      <xdr:colOff>89535</xdr:colOff>
      <xdr:row>13</xdr:row>
      <xdr:rowOff>33655</xdr:rowOff>
    </xdr:to>
    <xdr:sp macro="" textlink="">
      <xdr:nvSpPr>
        <xdr:cNvPr id="3" name="テキスト 13">
          <a:hlinkClick xmlns:r="http://schemas.openxmlformats.org/officeDocument/2006/relationships" r:id="rId2"/>
        </xdr:cNvPr>
        <xdr:cNvSpPr txBox="1"/>
      </xdr:nvSpPr>
      <xdr:spPr>
        <a:xfrm>
          <a:off x="7493635" y="2180590"/>
          <a:ext cx="960120" cy="31051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様式一覧(目次)</a:t>
          </a:r>
          <a:endParaRPr kumimoji="1" lang="ja-JP" altLang="en-US"/>
        </a:p>
      </xdr:txBody>
    </xdr:sp>
    <xdr:clientData/>
  </xdr:twoCellAnchor>
  <xdr:twoCellAnchor>
    <xdr:from xmlns:xdr="http://schemas.openxmlformats.org/drawingml/2006/spreadsheetDrawing">
      <xdr:col>12</xdr:col>
      <xdr:colOff>363855</xdr:colOff>
      <xdr:row>22</xdr:row>
      <xdr:rowOff>66040</xdr:rowOff>
    </xdr:from>
    <xdr:to xmlns:xdr="http://schemas.openxmlformats.org/drawingml/2006/spreadsheetDrawing">
      <xdr:col>14</xdr:col>
      <xdr:colOff>89535</xdr:colOff>
      <xdr:row>24</xdr:row>
      <xdr:rowOff>33655</xdr:rowOff>
    </xdr:to>
    <xdr:sp macro="" textlink="">
      <xdr:nvSpPr>
        <xdr:cNvPr id="4" name="テキスト 14">
          <a:hlinkClick xmlns:r="http://schemas.openxmlformats.org/officeDocument/2006/relationships" r:id="rId3"/>
        </xdr:cNvPr>
        <xdr:cNvSpPr txBox="1"/>
      </xdr:nvSpPr>
      <xdr:spPr>
        <a:xfrm>
          <a:off x="7493635" y="4295140"/>
          <a:ext cx="960120" cy="31051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様式一覧(目次)</a:t>
          </a:r>
          <a:endParaRPr kumimoji="1" lang="ja-JP" altLang="en-US"/>
        </a:p>
      </xdr:txBody>
    </xdr:sp>
    <xdr:clientData/>
  </xdr:twoCellAnchor>
  <xdr:twoCellAnchor>
    <xdr:from xmlns:xdr="http://schemas.openxmlformats.org/drawingml/2006/spreadsheetDrawing">
      <xdr:col>12</xdr:col>
      <xdr:colOff>363855</xdr:colOff>
      <xdr:row>33</xdr:row>
      <xdr:rowOff>66040</xdr:rowOff>
    </xdr:from>
    <xdr:to xmlns:xdr="http://schemas.openxmlformats.org/drawingml/2006/spreadsheetDrawing">
      <xdr:col>14</xdr:col>
      <xdr:colOff>89535</xdr:colOff>
      <xdr:row>35</xdr:row>
      <xdr:rowOff>33655</xdr:rowOff>
    </xdr:to>
    <xdr:sp macro="" textlink="">
      <xdr:nvSpPr>
        <xdr:cNvPr id="5" name="テキスト 15">
          <a:hlinkClick xmlns:r="http://schemas.openxmlformats.org/officeDocument/2006/relationships" r:id="rId4"/>
        </xdr:cNvPr>
        <xdr:cNvSpPr txBox="1"/>
      </xdr:nvSpPr>
      <xdr:spPr>
        <a:xfrm>
          <a:off x="7493635" y="6409690"/>
          <a:ext cx="960120" cy="310515"/>
        </a:xfrm>
        <a:prstGeom prst="rect">
          <a:avLst/>
        </a:prstGeom>
        <a:solidFill>
          <a:srgbClr val="FF0000"/>
        </a:solidFill>
        <a:ln w="9525" cmpd="sng">
          <a:solidFill>
            <a:schemeClr val="lt1">
              <a:shade val="50000"/>
            </a:schemeClr>
          </a:solidFill>
        </a:ln>
        <a:scene3d>
          <a:camera prst="orthographicFront"/>
          <a:lightRig rig="threePt" dir="t"/>
        </a:scene3d>
        <a:sp3d>
          <a:bevelT/>
        </a:sp3d>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様式一覧(目次)</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10</xdr:col>
      <xdr:colOff>114935</xdr:colOff>
      <xdr:row>2</xdr:row>
      <xdr:rowOff>133985</xdr:rowOff>
    </xdr:from>
    <xdr:to xmlns:xdr="http://schemas.openxmlformats.org/drawingml/2006/spreadsheetDrawing">
      <xdr:col>11</xdr:col>
      <xdr:colOff>343535</xdr:colOff>
      <xdr:row>4</xdr:row>
      <xdr:rowOff>143510</xdr:rowOff>
    </xdr:to>
    <xdr:sp macro="" textlink="">
      <xdr:nvSpPr>
        <xdr:cNvPr id="49211" name="テキスト ボックス 1">
          <a:hlinkClick xmlns:r="http://schemas.openxmlformats.org/officeDocument/2006/relationships" r:id="rId1"/>
        </xdr:cNvPr>
        <xdr:cNvSpPr txBox="1">
          <a:spLocks noChangeArrowheads="1"/>
        </xdr:cNvSpPr>
      </xdr:nvSpPr>
      <xdr:spPr>
        <a:xfrm>
          <a:off x="8849360" y="457835"/>
          <a:ext cx="845820" cy="352425"/>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endPar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endParaRPr>
        </a:p>
      </xdr:txBody>
    </xdr:sp>
    <xdr:clientData/>
  </xdr:twoCellAnchor>
  <xdr:twoCellAnchor>
    <xdr:from xmlns:xdr="http://schemas.openxmlformats.org/drawingml/2006/spreadsheetDrawing">
      <xdr:col>10</xdr:col>
      <xdr:colOff>114935</xdr:colOff>
      <xdr:row>5</xdr:row>
      <xdr:rowOff>76835</xdr:rowOff>
    </xdr:from>
    <xdr:to xmlns:xdr="http://schemas.openxmlformats.org/drawingml/2006/spreadsheetDrawing">
      <xdr:col>11</xdr:col>
      <xdr:colOff>343535</xdr:colOff>
      <xdr:row>7</xdr:row>
      <xdr:rowOff>86360</xdr:rowOff>
    </xdr:to>
    <xdr:sp macro="" textlink="">
      <xdr:nvSpPr>
        <xdr:cNvPr id="49212" name="テキスト ボックス 2">
          <a:hlinkClick xmlns:r="http://schemas.openxmlformats.org/officeDocument/2006/relationships" r:id="rId2"/>
        </xdr:cNvPr>
        <xdr:cNvSpPr txBox="1">
          <a:spLocks noChangeArrowheads="1"/>
        </xdr:cNvSpPr>
      </xdr:nvSpPr>
      <xdr:spPr>
        <a:xfrm>
          <a:off x="8849360" y="915035"/>
          <a:ext cx="845820" cy="352425"/>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361950</xdr:colOff>
      <xdr:row>4</xdr:row>
      <xdr:rowOff>133985</xdr:rowOff>
    </xdr:from>
    <xdr:to xmlns:xdr="http://schemas.openxmlformats.org/drawingml/2006/spreadsheetDrawing">
      <xdr:col>2</xdr:col>
      <xdr:colOff>514350</xdr:colOff>
      <xdr:row>6</xdr:row>
      <xdr:rowOff>143510</xdr:rowOff>
    </xdr:to>
    <xdr:sp macro="" textlink="">
      <xdr:nvSpPr>
        <xdr:cNvPr id="2" name="テキスト ボックス 1">
          <a:hlinkClick xmlns:r="http://schemas.openxmlformats.org/officeDocument/2006/relationships" r:id="rId1"/>
        </xdr:cNvPr>
        <xdr:cNvSpPr txBox="1">
          <a:spLocks noChangeArrowheads="1"/>
        </xdr:cNvSpPr>
      </xdr:nvSpPr>
      <xdr:spPr>
        <a:xfrm>
          <a:off x="1193165" y="819785"/>
          <a:ext cx="838200" cy="352425"/>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0</xdr:col>
      <xdr:colOff>208915</xdr:colOff>
      <xdr:row>4</xdr:row>
      <xdr:rowOff>143510</xdr:rowOff>
    </xdr:from>
    <xdr:to xmlns:xdr="http://schemas.openxmlformats.org/drawingml/2006/spreadsheetDrawing">
      <xdr:col>1</xdr:col>
      <xdr:colOff>198120</xdr:colOff>
      <xdr:row>6</xdr:row>
      <xdr:rowOff>152400</xdr:rowOff>
    </xdr:to>
    <xdr:sp macro="" textlink="">
      <xdr:nvSpPr>
        <xdr:cNvPr id="3" name="テキスト ボックス 2">
          <a:hlinkClick xmlns:r="http://schemas.openxmlformats.org/officeDocument/2006/relationships" r:id="rId2"/>
        </xdr:cNvPr>
        <xdr:cNvSpPr txBox="1">
          <a:spLocks noChangeArrowheads="1"/>
        </xdr:cNvSpPr>
      </xdr:nvSpPr>
      <xdr:spPr>
        <a:xfrm>
          <a:off x="208915" y="829310"/>
          <a:ext cx="820420" cy="35179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123825</xdr:colOff>
      <xdr:row>0</xdr:row>
      <xdr:rowOff>76200</xdr:rowOff>
    </xdr:from>
    <xdr:to xmlns:xdr="http://schemas.openxmlformats.org/drawingml/2006/spreadsheetDrawing">
      <xdr:col>5</xdr:col>
      <xdr:colOff>123825</xdr:colOff>
      <xdr:row>0</xdr:row>
      <xdr:rowOff>429260</xdr:rowOff>
    </xdr:to>
    <xdr:sp macro="" textlink="">
      <xdr:nvSpPr>
        <xdr:cNvPr id="51261" name="テキスト ボックス 1">
          <a:hlinkClick xmlns:r="http://schemas.openxmlformats.org/officeDocument/2006/relationships" r:id="rId1"/>
        </xdr:cNvPr>
        <xdr:cNvSpPr txBox="1">
          <a:spLocks noChangeArrowheads="1"/>
        </xdr:cNvSpPr>
      </xdr:nvSpPr>
      <xdr:spPr>
        <a:xfrm>
          <a:off x="329565" y="76200"/>
          <a:ext cx="822960" cy="35306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5</xdr:col>
      <xdr:colOff>205740</xdr:colOff>
      <xdr:row>0</xdr:row>
      <xdr:rowOff>66040</xdr:rowOff>
    </xdr:from>
    <xdr:to xmlns:xdr="http://schemas.openxmlformats.org/drawingml/2006/spreadsheetDrawing">
      <xdr:col>9</xdr:col>
      <xdr:colOff>205740</xdr:colOff>
      <xdr:row>0</xdr:row>
      <xdr:rowOff>421640</xdr:rowOff>
    </xdr:to>
    <xdr:sp macro="" textlink="">
      <xdr:nvSpPr>
        <xdr:cNvPr id="51262" name="テキスト ボックス 2">
          <a:hlinkClick xmlns:r="http://schemas.openxmlformats.org/officeDocument/2006/relationships" r:id="rId2"/>
        </xdr:cNvPr>
        <xdr:cNvSpPr txBox="1">
          <a:spLocks noChangeArrowheads="1"/>
        </xdr:cNvSpPr>
      </xdr:nvSpPr>
      <xdr:spPr>
        <a:xfrm>
          <a:off x="1234440" y="66040"/>
          <a:ext cx="822960" cy="35560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0</xdr:row>
      <xdr:rowOff>20320</xdr:rowOff>
    </xdr:from>
    <xdr:to xmlns:xdr="http://schemas.openxmlformats.org/drawingml/2006/spreadsheetDrawing">
      <xdr:col>1</xdr:col>
      <xdr:colOff>685800</xdr:colOff>
      <xdr:row>0</xdr:row>
      <xdr:rowOff>584200</xdr:rowOff>
    </xdr:to>
    <xdr:sp macro="" textlink="">
      <xdr:nvSpPr>
        <xdr:cNvPr id="52285" name="テキスト ボックス 1">
          <a:hlinkClick xmlns:r="http://schemas.openxmlformats.org/officeDocument/2006/relationships" r:id="rId1"/>
        </xdr:cNvPr>
        <xdr:cNvSpPr txBox="1">
          <a:spLocks noChangeArrowheads="1"/>
        </xdr:cNvSpPr>
      </xdr:nvSpPr>
      <xdr:spPr>
        <a:xfrm>
          <a:off x="152400" y="20320"/>
          <a:ext cx="996315" cy="5638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685800</xdr:colOff>
      <xdr:row>0</xdr:row>
      <xdr:rowOff>38100</xdr:rowOff>
    </xdr:from>
    <xdr:to xmlns:xdr="http://schemas.openxmlformats.org/drawingml/2006/spreadsheetDrawing">
      <xdr:col>3</xdr:col>
      <xdr:colOff>743585</xdr:colOff>
      <xdr:row>0</xdr:row>
      <xdr:rowOff>574040</xdr:rowOff>
    </xdr:to>
    <xdr:sp macro="" textlink="">
      <xdr:nvSpPr>
        <xdr:cNvPr id="52286" name="テキスト ボックス 2">
          <a:hlinkClick xmlns:r="http://schemas.openxmlformats.org/officeDocument/2006/relationships" r:id="rId2"/>
        </xdr:cNvPr>
        <xdr:cNvSpPr txBox="1">
          <a:spLocks noChangeArrowheads="1"/>
        </xdr:cNvSpPr>
      </xdr:nvSpPr>
      <xdr:spPr>
        <a:xfrm>
          <a:off x="1148715" y="38100"/>
          <a:ext cx="1489075" cy="53594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0</xdr:row>
      <xdr:rowOff>20320</xdr:rowOff>
    </xdr:from>
    <xdr:to xmlns:xdr="http://schemas.openxmlformats.org/drawingml/2006/spreadsheetDrawing">
      <xdr:col>1</xdr:col>
      <xdr:colOff>715010</xdr:colOff>
      <xdr:row>0</xdr:row>
      <xdr:rowOff>584200</xdr:rowOff>
    </xdr:to>
    <xdr:sp macro="" textlink="">
      <xdr:nvSpPr>
        <xdr:cNvPr id="53308" name="テキスト ボックス 1">
          <a:hlinkClick xmlns:r="http://schemas.openxmlformats.org/officeDocument/2006/relationships" r:id="rId1"/>
        </xdr:cNvPr>
        <xdr:cNvSpPr txBox="1">
          <a:spLocks noChangeArrowheads="1"/>
        </xdr:cNvSpPr>
      </xdr:nvSpPr>
      <xdr:spPr>
        <a:xfrm>
          <a:off x="152400" y="20320"/>
          <a:ext cx="1719580" cy="5638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744220</xdr:colOff>
      <xdr:row>0</xdr:row>
      <xdr:rowOff>38100</xdr:rowOff>
    </xdr:from>
    <xdr:to xmlns:xdr="http://schemas.openxmlformats.org/drawingml/2006/spreadsheetDrawing">
      <xdr:col>3</xdr:col>
      <xdr:colOff>744220</xdr:colOff>
      <xdr:row>0</xdr:row>
      <xdr:rowOff>574040</xdr:rowOff>
    </xdr:to>
    <xdr:sp macro="" textlink="">
      <xdr:nvSpPr>
        <xdr:cNvPr id="53309" name="テキスト ボックス 2">
          <a:hlinkClick xmlns:r="http://schemas.openxmlformats.org/officeDocument/2006/relationships" r:id="rId2"/>
        </xdr:cNvPr>
        <xdr:cNvSpPr txBox="1">
          <a:spLocks noChangeArrowheads="1"/>
        </xdr:cNvSpPr>
      </xdr:nvSpPr>
      <xdr:spPr>
        <a:xfrm>
          <a:off x="1901190" y="38100"/>
          <a:ext cx="1593850" cy="53594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0</xdr:row>
      <xdr:rowOff>20320</xdr:rowOff>
    </xdr:from>
    <xdr:to xmlns:xdr="http://schemas.openxmlformats.org/drawingml/2006/spreadsheetDrawing">
      <xdr:col>1</xdr:col>
      <xdr:colOff>715010</xdr:colOff>
      <xdr:row>0</xdr:row>
      <xdr:rowOff>584200</xdr:rowOff>
    </xdr:to>
    <xdr:sp macro="" textlink="">
      <xdr:nvSpPr>
        <xdr:cNvPr id="54331" name="テキスト ボックス 1">
          <a:hlinkClick xmlns:r="http://schemas.openxmlformats.org/officeDocument/2006/relationships" r:id="rId1"/>
        </xdr:cNvPr>
        <xdr:cNvSpPr txBox="1">
          <a:spLocks noChangeArrowheads="1"/>
        </xdr:cNvSpPr>
      </xdr:nvSpPr>
      <xdr:spPr>
        <a:xfrm>
          <a:off x="152400" y="20320"/>
          <a:ext cx="1410970" cy="563880"/>
        </a:xfrm>
        <a:prstGeom prst="rect">
          <a:avLst/>
        </a:prstGeom>
        <a:solidFill>
          <a:srgbClr val="00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書類一覧</a:t>
          </a:r>
        </a:p>
      </xdr:txBody>
    </xdr:sp>
    <xdr:clientData/>
  </xdr:twoCellAnchor>
  <xdr:twoCellAnchor>
    <xdr:from xmlns:xdr="http://schemas.openxmlformats.org/drawingml/2006/spreadsheetDrawing">
      <xdr:col>1</xdr:col>
      <xdr:colOff>743585</xdr:colOff>
      <xdr:row>0</xdr:row>
      <xdr:rowOff>38100</xdr:rowOff>
    </xdr:from>
    <xdr:to xmlns:xdr="http://schemas.openxmlformats.org/drawingml/2006/spreadsheetDrawing">
      <xdr:col>3</xdr:col>
      <xdr:colOff>743585</xdr:colOff>
      <xdr:row>0</xdr:row>
      <xdr:rowOff>574040</xdr:rowOff>
    </xdr:to>
    <xdr:sp macro="" textlink="">
      <xdr:nvSpPr>
        <xdr:cNvPr id="54332" name="テキスト ボックス 2">
          <a:hlinkClick xmlns:r="http://schemas.openxmlformats.org/officeDocument/2006/relationships" r:id="rId2"/>
        </xdr:cNvPr>
        <xdr:cNvSpPr txBox="1">
          <a:spLocks noChangeArrowheads="1"/>
        </xdr:cNvSpPr>
      </xdr:nvSpPr>
      <xdr:spPr>
        <a:xfrm>
          <a:off x="1591945" y="38100"/>
          <a:ext cx="1696720" cy="535940"/>
        </a:xfrm>
        <a:prstGeom prst="rect">
          <a:avLst/>
        </a:prstGeom>
        <a:solidFill>
          <a:srgbClr val="FF0000"/>
        </a:solidFill>
        <a:ln>
          <a:miter/>
        </a:ln>
        <a:effectLst>
          <a:outerShdw dist="27940" dir="5400000" rotWithShape="0">
            <a:srgbClr val="000000">
              <a:alpha val="31999"/>
            </a:srgbClr>
          </a:outerShdw>
        </a:effectLst>
      </xdr:spPr>
      <xdr:txBody>
        <a:bodyPr vertOverflow="clip" horzOverflow="overflow" wrap="square" lIns="20637" tIns="4762" rIns="4762" bIns="4762" anchor="ctr" upright="1"/>
        <a:lstStyle/>
        <a:p>
          <a:pPr algn="ctr">
            <a:lnSpc>
              <a:spcPts val="1875"/>
            </a:lnSpc>
          </a:pPr>
          <a:r>
            <a:rPr lang="ja-JP" altLang="en-US" sz="1100" b="1" i="0" u="none" strike="noStrike" baseline="0">
              <a:solidFill>
                <a:srgbClr xmlns:mc="http://schemas.openxmlformats.org/markup-compatibility/2006" xmlns:a14="http://schemas.microsoft.com/office/drawing/2010/main" val="FFFFFF" a14:legacySpreadsheetColorIndex="9" mc:Ignorable="a14"/>
              </a:solidFill>
              <a:latin typeface="游ゴシック"/>
              <a:ea typeface="游ゴシック"/>
            </a:rPr>
            <a:t>工事カルテ</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 Id="rId3" Type="http://schemas.openxmlformats.org/officeDocument/2006/relationships/vmlDrawing" Target="../drawings/vmlDrawing4.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omments" Target="../comments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2.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3.xml.rels><?xml version="1.0" encoding="UTF-8"?><Relationships xmlns="http://schemas.openxmlformats.org/package/2006/relationships"><Relationship Id="rId1" Type="http://schemas.openxmlformats.org/officeDocument/2006/relationships/hyperlink" Target="http://cybozusv.city.local/cgi-bin/cbgrn/grn.cgi/cabinet/index?hid=4238" TargetMode="External" /><Relationship Id="rId2" Type="http://schemas.openxmlformats.org/officeDocument/2006/relationships/printerSettings" Target="../printerSettings/printerSettings13.bin" /><Relationship Id="rId3" Type="http://schemas.openxmlformats.org/officeDocument/2006/relationships/drawing" Target="../drawings/drawing13.xml" /></Relationships>
</file>

<file path=xl/worksheets/_rels/sheet14.xml.rels><?xml version="1.0" encoding="UTF-8"?><Relationships xmlns="http://schemas.openxmlformats.org/package/2006/relationships"><Relationship Id="rId1" Type="http://schemas.openxmlformats.org/officeDocument/2006/relationships/hyperlink" Target="http://cybozusv.city.local/cgi-bin/cbgrn/grn.cgi/cabinet/index?sp=0&amp;hid=636" TargetMode="External" /><Relationship Id="rId2" Type="http://schemas.openxmlformats.org/officeDocument/2006/relationships/printerSettings" Target="../printerSettings/printerSettings14.bin" /><Relationship Id="rId3" Type="http://schemas.openxmlformats.org/officeDocument/2006/relationships/drawing" Target="../drawings/drawing14.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6.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20.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21.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22.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23.xml" /><Relationship Id="rId3" Type="http://schemas.openxmlformats.org/officeDocument/2006/relationships/vmlDrawing" Target="../drawings/vmlDrawing9.vml" /><Relationship Id="rId4" Type="http://schemas.openxmlformats.org/officeDocument/2006/relationships/comments" Target="../comments9.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24.xml"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drawing" Target="../drawings/drawing25.xml"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 Id="rId2" Type="http://schemas.openxmlformats.org/officeDocument/2006/relationships/drawing" Target="../drawings/drawing26.xml"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 Id="rId2" Type="http://schemas.openxmlformats.org/officeDocument/2006/relationships/drawing" Target="../drawings/drawing27.xml" /></Relationships>
</file>

<file path=xl/worksheets/_rels/sheet3.xml.rels><?xml version="1.0" encoding="UTF-8"?><Relationships xmlns="http://schemas.openxmlformats.org/package/2006/relationships"><Relationship Id="rId1" Type="http://schemas.openxmlformats.org/officeDocument/2006/relationships/hyperlink" Target="http://cybozusv.city.local/cgi-bin/cbgrn/grn.cgi/cabinet/index?hid=3183" TargetMode="External" /><Relationship Id="rId2" Type="http://schemas.openxmlformats.org/officeDocument/2006/relationships/hyperlink" Target="http://cybozusv.city.local/cgi-bin/cbgrn/grn.cgi/cabinet/index?hid=614" TargetMode="External" /><Relationship Id="rId3" Type="http://schemas.openxmlformats.org/officeDocument/2006/relationships/hyperlink" Target="http://cybozusv.city.local/cgi-bin/cbgrn/grn.cgi/cabinet/index?hid=614" TargetMode="External" /><Relationship Id="rId4" Type="http://schemas.openxmlformats.org/officeDocument/2006/relationships/hyperlink" Target="http://cybozusv.city.local/cgi-bin/cbgrn/grn.cgi/cabinet/index?hid=2871" TargetMode="External" /><Relationship Id="rId5" Type="http://schemas.openxmlformats.org/officeDocument/2006/relationships/hyperlink" Target="https://www.cbr.mlit.go.jp/eizen/eizen_kouji/H30_index.htm" TargetMode="External" /><Relationship Id="rId6" Type="http://schemas.openxmlformats.org/officeDocument/2006/relationships/hyperlink" Target="http://cybozusv.city.local/cgi-bin/cbgrn/grn.cgi/cabinet/index?hid=4238" TargetMode="External" /><Relationship Id="rId7" Type="http://schemas.openxmlformats.org/officeDocument/2006/relationships/printerSettings" Target="../printerSettings/printerSettings3.bin" /><Relationship Id="rId8" Type="http://schemas.openxmlformats.org/officeDocument/2006/relationships/drawing" Target="../drawings/drawing3.xml" /><Relationship Id="rId9" Type="http://schemas.openxmlformats.org/officeDocument/2006/relationships/vmlDrawing" Target="../drawings/vmlDrawing3.vml" /><Relationship Id="rId10" Type="http://schemas.openxmlformats.org/officeDocument/2006/relationships/comments" Target="../comments3.xml"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 Id="rId2" Type="http://schemas.openxmlformats.org/officeDocument/2006/relationships/drawing" Target="../drawings/drawing28.xml" /><Relationship Id="rId3" Type="http://schemas.openxmlformats.org/officeDocument/2006/relationships/vmlDrawing" Target="../drawings/vmlDrawing10.vml" /><Relationship Id="rId4" Type="http://schemas.openxmlformats.org/officeDocument/2006/relationships/comments" Target="../comments10.xml"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 Id="rId2" Type="http://schemas.openxmlformats.org/officeDocument/2006/relationships/drawing" Target="../drawings/drawing29.xml"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 Id="rId2" Type="http://schemas.openxmlformats.org/officeDocument/2006/relationships/drawing" Target="../drawings/drawing30.xml"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 Id="rId2" Type="http://schemas.openxmlformats.org/officeDocument/2006/relationships/drawing" Target="../drawings/drawing3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7"/>
  <dimension ref="A1:C24"/>
  <sheetViews>
    <sheetView tabSelected="1" topLeftCell="A16" workbookViewId="0">
      <selection activeCell="B24" sqref="B24"/>
    </sheetView>
  </sheetViews>
  <sheetFormatPr defaultRowHeight="27" customHeight="1"/>
  <cols>
    <col min="1" max="1" width="20" bestFit="1" customWidth="1"/>
    <col min="2" max="2" width="20" style="1" customWidth="1"/>
    <col min="3" max="3" width="73.75" customWidth="1"/>
  </cols>
  <sheetData>
    <row r="1" spans="1:3" ht="27" customHeight="1">
      <c r="A1" s="2" t="s">
        <v>5</v>
      </c>
      <c r="B1" s="2" t="s">
        <v>538</v>
      </c>
      <c r="C1" s="2" t="s">
        <v>7</v>
      </c>
    </row>
    <row r="2" spans="1:3" ht="27" customHeight="1">
      <c r="A2" s="3" t="s">
        <v>21</v>
      </c>
      <c r="B2" s="3"/>
      <c r="C2" s="11" t="s">
        <v>29</v>
      </c>
    </row>
    <row r="3" spans="1:3" ht="27" customHeight="1">
      <c r="A3" s="4"/>
      <c r="B3" s="7"/>
      <c r="C3" s="12" t="s">
        <v>8</v>
      </c>
    </row>
    <row r="4" spans="1:3" ht="27" customHeight="1">
      <c r="A4" s="5" t="s">
        <v>806</v>
      </c>
      <c r="B4" s="10">
        <v>20220228</v>
      </c>
      <c r="C4" s="11" t="s">
        <v>31</v>
      </c>
    </row>
    <row r="5" spans="1:3" ht="27" customHeight="1">
      <c r="A5" s="6"/>
      <c r="B5" s="7"/>
      <c r="C5" s="13" t="s">
        <v>36</v>
      </c>
    </row>
    <row r="6" spans="1:3" ht="27" customHeight="1">
      <c r="A6" s="7"/>
      <c r="B6" s="7"/>
      <c r="C6" s="13" t="s">
        <v>14</v>
      </c>
    </row>
    <row r="7" spans="1:3" ht="27" customHeight="1">
      <c r="A7" s="7"/>
      <c r="B7" s="7"/>
      <c r="C7" s="13" t="s">
        <v>42</v>
      </c>
    </row>
    <row r="8" spans="1:3" ht="27" customHeight="1">
      <c r="A8" s="7"/>
      <c r="B8" s="7"/>
      <c r="C8" s="13" t="s">
        <v>17</v>
      </c>
    </row>
    <row r="9" spans="1:3" ht="27" customHeight="1">
      <c r="A9" s="7"/>
      <c r="B9" s="7"/>
      <c r="C9" s="13" t="s">
        <v>46</v>
      </c>
    </row>
    <row r="10" spans="1:3" ht="27" customHeight="1">
      <c r="A10" s="7"/>
      <c r="B10" s="7"/>
      <c r="C10" s="13" t="s">
        <v>50</v>
      </c>
    </row>
    <row r="11" spans="1:3" ht="27" customHeight="1">
      <c r="A11" s="7"/>
      <c r="B11" s="7"/>
      <c r="C11" s="13" t="s">
        <v>24</v>
      </c>
    </row>
    <row r="12" spans="1:3" ht="27" customHeight="1">
      <c r="A12" s="8"/>
      <c r="B12" s="8"/>
      <c r="C12" s="14"/>
    </row>
    <row r="13" spans="1:3" ht="27" customHeight="1">
      <c r="A13" s="9" t="s">
        <v>53</v>
      </c>
      <c r="B13" s="2">
        <v>20221219</v>
      </c>
      <c r="C13" s="9" t="s">
        <v>43</v>
      </c>
    </row>
    <row r="14" spans="1:3" ht="27" customHeight="1">
      <c r="A14" s="9" t="s">
        <v>60</v>
      </c>
      <c r="B14" s="2">
        <v>20221222</v>
      </c>
      <c r="C14" s="15" t="s">
        <v>62</v>
      </c>
    </row>
    <row r="15" spans="1:3" ht="27" customHeight="1">
      <c r="A15" s="9" t="s">
        <v>65</v>
      </c>
      <c r="B15" s="2">
        <v>20230201</v>
      </c>
      <c r="C15" s="15" t="s">
        <v>26</v>
      </c>
    </row>
    <row r="16" spans="1:3" ht="27" customHeight="1">
      <c r="A16" s="9" t="s">
        <v>380</v>
      </c>
      <c r="B16" s="2">
        <v>20230306</v>
      </c>
      <c r="C16" s="9" t="s">
        <v>759</v>
      </c>
    </row>
    <row r="17" spans="1:3" ht="27" customHeight="1">
      <c r="A17" s="9" t="s">
        <v>762</v>
      </c>
      <c r="B17" s="2">
        <v>20230328</v>
      </c>
      <c r="C17" s="9" t="s">
        <v>764</v>
      </c>
    </row>
    <row r="18" spans="1:3" ht="27" customHeight="1">
      <c r="A18" s="9" t="s">
        <v>772</v>
      </c>
      <c r="B18" s="2">
        <v>20240203</v>
      </c>
      <c r="C18" s="9" t="s">
        <v>728</v>
      </c>
    </row>
    <row r="19" spans="1:3" ht="27" customHeight="1">
      <c r="A19" s="9" t="s">
        <v>775</v>
      </c>
      <c r="B19" s="2">
        <v>20240208</v>
      </c>
      <c r="C19" s="9" t="s">
        <v>763</v>
      </c>
    </row>
    <row r="20" spans="1:3" ht="27" customHeight="1">
      <c r="A20" s="9" t="s">
        <v>792</v>
      </c>
      <c r="B20" s="2">
        <v>20240520</v>
      </c>
      <c r="C20" s="9" t="s">
        <v>793</v>
      </c>
    </row>
    <row r="21" spans="1:3" ht="27" customHeight="1">
      <c r="A21" s="9" t="s">
        <v>783</v>
      </c>
      <c r="B21" s="2">
        <v>20240528</v>
      </c>
      <c r="C21" s="9" t="s">
        <v>157</v>
      </c>
    </row>
    <row r="22" spans="1:3" ht="27" customHeight="1">
      <c r="A22" s="9" t="s">
        <v>589</v>
      </c>
      <c r="B22" s="2">
        <v>20241113</v>
      </c>
      <c r="C22" s="9" t="s">
        <v>509</v>
      </c>
    </row>
    <row r="23" spans="1:3" ht="27" customHeight="1">
      <c r="A23" s="9" t="s">
        <v>414</v>
      </c>
      <c r="B23" s="2">
        <v>20250109</v>
      </c>
      <c r="C23" s="9" t="s">
        <v>804</v>
      </c>
    </row>
    <row r="24" spans="1:3" ht="27" customHeight="1">
      <c r="A24" s="9" t="s">
        <v>778</v>
      </c>
      <c r="B24" s="2">
        <v>20250814</v>
      </c>
      <c r="C24" s="9" t="s">
        <v>807</v>
      </c>
    </row>
  </sheetData>
  <phoneticPr fontId="38"/>
  <pageMargins left="0.59055118110236215" right="0.59055118110236215" top="1" bottom="1" header="0.51200000000000001" footer="0.51200000000000001"/>
  <pageSetup paperSize="9" fitToWidth="1" fitToHeight="1" orientation="portrait" usePrinterDefaults="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6">
    <tabColor indexed="12"/>
  </sheetPr>
  <dimension ref="A1:Y41"/>
  <sheetViews>
    <sheetView view="pageBreakPreview" zoomScaleSheetLayoutView="100" workbookViewId="0">
      <pane ySplit="1" topLeftCell="A2" activePane="bottomLeft" state="frozen"/>
      <selection pane="bottomLeft" activeCell="AI53" sqref="AI53"/>
    </sheetView>
  </sheetViews>
  <sheetFormatPr defaultRowHeight="13.5"/>
  <cols>
    <col min="1" max="25" width="3.375" customWidth="1"/>
  </cols>
  <sheetData>
    <row r="1" spans="1:25" s="571" customFormat="1" ht="51" customHeight="1">
      <c r="A1" s="677"/>
    </row>
    <row r="2" spans="1:25" ht="18" customHeight="1">
      <c r="A2" s="678" t="s">
        <v>773</v>
      </c>
      <c r="B2" s="678"/>
      <c r="C2" s="678"/>
      <c r="D2" s="678"/>
      <c r="E2" s="678"/>
      <c r="F2" s="678"/>
      <c r="G2" s="678"/>
      <c r="H2" s="678"/>
      <c r="I2" s="678"/>
      <c r="J2" s="678"/>
      <c r="K2" s="678"/>
      <c r="L2" s="678"/>
      <c r="M2" s="678"/>
      <c r="N2" s="678"/>
      <c r="O2" s="678"/>
      <c r="P2" s="678"/>
      <c r="Q2" s="678"/>
      <c r="R2" s="678"/>
      <c r="S2" s="678"/>
      <c r="T2" s="678"/>
      <c r="U2" s="678"/>
      <c r="V2" s="678"/>
      <c r="W2" s="678"/>
      <c r="X2" s="678"/>
      <c r="Y2" s="678"/>
    </row>
    <row r="3" spans="1:25" ht="18" customHeight="1">
      <c r="A3" s="679"/>
      <c r="B3" s="679"/>
      <c r="C3" s="679"/>
      <c r="D3" s="679"/>
      <c r="E3" s="679"/>
      <c r="F3" s="679"/>
      <c r="G3" s="679"/>
      <c r="H3" s="679"/>
      <c r="I3" s="679"/>
      <c r="J3" s="679"/>
      <c r="K3" s="679"/>
      <c r="L3" s="679"/>
      <c r="M3" s="679"/>
      <c r="N3" s="679"/>
      <c r="O3" s="679"/>
      <c r="P3" s="679"/>
      <c r="Q3" s="679"/>
      <c r="R3" s="679"/>
      <c r="S3" s="679"/>
      <c r="T3" s="679"/>
      <c r="U3" s="679"/>
      <c r="V3" s="679"/>
      <c r="W3" s="679"/>
      <c r="X3" s="679"/>
      <c r="Y3" s="679"/>
    </row>
    <row r="4" spans="1:25" ht="30" customHeight="1">
      <c r="A4" s="680" t="s">
        <v>606</v>
      </c>
      <c r="B4" s="694"/>
      <c r="C4" s="694"/>
      <c r="D4" s="694"/>
      <c r="E4" s="718"/>
      <c r="F4" s="680"/>
      <c r="G4" s="725" t="s">
        <v>608</v>
      </c>
      <c r="H4" s="725"/>
      <c r="I4" s="694"/>
      <c r="J4" s="725" t="s">
        <v>609</v>
      </c>
      <c r="K4" s="725"/>
      <c r="L4" s="733"/>
      <c r="M4" s="734" t="s">
        <v>338</v>
      </c>
      <c r="N4" s="694"/>
      <c r="O4" s="694"/>
      <c r="P4" s="740"/>
      <c r="Q4" s="742">
        <v>45327</v>
      </c>
      <c r="R4" s="742"/>
      <c r="S4" s="742"/>
      <c r="T4" s="742"/>
      <c r="U4" s="742"/>
      <c r="V4" s="742"/>
      <c r="W4" s="742"/>
      <c r="X4" s="742"/>
      <c r="Y4" s="756"/>
    </row>
    <row r="5" spans="1:25" ht="30" customHeight="1">
      <c r="A5" s="681" t="s">
        <v>612</v>
      </c>
      <c r="B5" s="695"/>
      <c r="C5" s="695"/>
      <c r="D5" s="695"/>
      <c r="E5" s="719"/>
      <c r="F5" s="682"/>
      <c r="G5" s="726" t="s">
        <v>614</v>
      </c>
      <c r="H5" s="726"/>
      <c r="I5" s="696"/>
      <c r="J5" s="726" t="s">
        <v>198</v>
      </c>
      <c r="K5" s="726"/>
      <c r="L5" s="696"/>
      <c r="M5" s="726" t="s">
        <v>565</v>
      </c>
      <c r="N5" s="726"/>
      <c r="O5" s="696"/>
      <c r="P5" s="726" t="s">
        <v>615</v>
      </c>
      <c r="Q5" s="726"/>
      <c r="R5" s="696"/>
      <c r="S5" s="726" t="s">
        <v>616</v>
      </c>
      <c r="T5" s="726"/>
      <c r="U5" s="696"/>
      <c r="V5" s="726" t="s">
        <v>572</v>
      </c>
      <c r="W5" s="726"/>
      <c r="X5" s="726"/>
      <c r="Y5" s="757"/>
    </row>
    <row r="6" spans="1:25" ht="30" customHeight="1">
      <c r="A6" s="681"/>
      <c r="B6" s="695"/>
      <c r="C6" s="695"/>
      <c r="D6" s="695"/>
      <c r="E6" s="719"/>
      <c r="F6" s="722"/>
      <c r="G6" s="627" t="s">
        <v>617</v>
      </c>
      <c r="H6" s="722"/>
      <c r="I6" s="730" t="s">
        <v>581</v>
      </c>
      <c r="J6" s="627"/>
      <c r="K6" s="627"/>
      <c r="L6" s="627"/>
      <c r="M6" s="627"/>
      <c r="N6" s="627"/>
      <c r="O6" s="627"/>
      <c r="P6" s="627"/>
      <c r="Q6" s="627"/>
      <c r="R6" s="627"/>
      <c r="S6" s="627"/>
      <c r="T6" s="627"/>
      <c r="U6" s="627"/>
      <c r="V6" s="627"/>
      <c r="W6" s="627"/>
      <c r="X6" s="627"/>
      <c r="Y6" s="758" t="s">
        <v>49</v>
      </c>
    </row>
    <row r="7" spans="1:25" ht="30" customHeight="1">
      <c r="A7" s="682" t="s">
        <v>774</v>
      </c>
      <c r="B7" s="696"/>
      <c r="C7" s="696"/>
      <c r="D7" s="696"/>
      <c r="E7" s="720"/>
      <c r="F7" s="723">
        <f>IF(工事カルテ!H6="","",工事カルテ!H6)</f>
        <v>0</v>
      </c>
      <c r="G7" s="727"/>
      <c r="H7" s="727"/>
      <c r="I7" s="727"/>
      <c r="J7" s="727"/>
      <c r="K7" s="727"/>
      <c r="L7" s="727"/>
      <c r="M7" s="727"/>
      <c r="N7" s="727"/>
      <c r="O7" s="727"/>
      <c r="P7" s="727"/>
      <c r="Q7" s="727"/>
      <c r="R7" s="727"/>
      <c r="S7" s="727"/>
      <c r="T7" s="727"/>
      <c r="U7" s="727"/>
      <c r="V7" s="727"/>
      <c r="W7" s="727"/>
      <c r="X7" s="727"/>
      <c r="Y7" s="759"/>
    </row>
    <row r="8" spans="1:25" ht="18" customHeight="1">
      <c r="A8" s="683"/>
      <c r="B8" s="697"/>
      <c r="C8" s="697" t="s">
        <v>113</v>
      </c>
      <c r="D8" s="697"/>
      <c r="E8" s="697"/>
      <c r="F8" s="697"/>
      <c r="G8" s="697"/>
      <c r="H8" s="697"/>
      <c r="I8" s="697"/>
      <c r="J8" s="697"/>
      <c r="K8" s="697"/>
      <c r="L8" s="697"/>
      <c r="M8" s="697"/>
      <c r="N8" s="697"/>
      <c r="O8" s="697"/>
      <c r="P8" s="697"/>
      <c r="Q8" s="697"/>
      <c r="R8" s="697"/>
      <c r="S8" s="697"/>
      <c r="T8" s="697"/>
      <c r="U8" s="697"/>
      <c r="V8" s="697"/>
      <c r="W8" s="697"/>
      <c r="X8" s="697"/>
      <c r="Y8" s="760"/>
    </row>
    <row r="9" spans="1:25" ht="18" customHeight="1">
      <c r="A9" s="684"/>
      <c r="B9" s="627"/>
      <c r="C9" s="707"/>
      <c r="D9" s="707"/>
      <c r="E9" s="707"/>
      <c r="F9" s="707"/>
      <c r="G9" s="707"/>
      <c r="H9" s="707"/>
      <c r="I9" s="707"/>
      <c r="J9" s="707"/>
      <c r="K9" s="707"/>
      <c r="L9" s="707"/>
      <c r="M9" s="707"/>
      <c r="N9" s="707"/>
      <c r="O9" s="707"/>
      <c r="P9" s="707"/>
      <c r="Q9" s="707"/>
      <c r="R9" s="707"/>
      <c r="S9" s="707"/>
      <c r="T9" s="707"/>
      <c r="U9" s="707"/>
      <c r="V9" s="707"/>
      <c r="W9" s="707"/>
      <c r="X9" s="707"/>
      <c r="Y9" s="758"/>
    </row>
    <row r="10" spans="1:25" ht="18" customHeight="1">
      <c r="A10" s="684"/>
      <c r="B10" s="627"/>
      <c r="C10" s="627"/>
      <c r="D10" s="707"/>
      <c r="E10" s="707"/>
      <c r="F10" s="707"/>
      <c r="G10" s="707"/>
      <c r="H10" s="707"/>
      <c r="I10" s="707"/>
      <c r="J10" s="707"/>
      <c r="K10" s="707"/>
      <c r="L10" s="707"/>
      <c r="M10" s="707"/>
      <c r="N10" s="707"/>
      <c r="O10" s="707"/>
      <c r="P10" s="707"/>
      <c r="Q10" s="707"/>
      <c r="R10" s="707"/>
      <c r="S10" s="707"/>
      <c r="T10" s="707"/>
      <c r="U10" s="707"/>
      <c r="V10" s="707"/>
      <c r="W10" s="707"/>
      <c r="X10" s="707"/>
      <c r="Y10" s="758"/>
    </row>
    <row r="11" spans="1:25" ht="18" customHeight="1">
      <c r="A11" s="684"/>
      <c r="B11" s="627"/>
      <c r="C11" s="627"/>
      <c r="D11" s="707"/>
      <c r="E11" s="707"/>
      <c r="F11" s="707"/>
      <c r="G11" s="707"/>
      <c r="H11" s="707"/>
      <c r="I11" s="707"/>
      <c r="J11" s="707"/>
      <c r="K11" s="707"/>
      <c r="L11" s="707"/>
      <c r="M11" s="707"/>
      <c r="N11" s="707"/>
      <c r="O11" s="707"/>
      <c r="P11" s="707"/>
      <c r="Q11" s="707"/>
      <c r="R11" s="707"/>
      <c r="S11" s="707"/>
      <c r="T11" s="707"/>
      <c r="U11" s="707"/>
      <c r="V11" s="707"/>
      <c r="W11" s="707"/>
      <c r="X11" s="707"/>
      <c r="Y11" s="758"/>
    </row>
    <row r="12" spans="1:25" ht="18" customHeight="1">
      <c r="A12" s="684"/>
      <c r="B12" s="627"/>
      <c r="C12" s="707"/>
      <c r="D12" s="627"/>
      <c r="E12" s="707"/>
      <c r="F12" s="707"/>
      <c r="G12" s="707"/>
      <c r="H12" s="707"/>
      <c r="I12" s="707"/>
      <c r="J12" s="707"/>
      <c r="K12" s="707"/>
      <c r="L12" s="707"/>
      <c r="M12" s="707"/>
      <c r="N12" s="707"/>
      <c r="O12" s="707"/>
      <c r="P12" s="707"/>
      <c r="Q12" s="707"/>
      <c r="R12" s="707"/>
      <c r="S12" s="707"/>
      <c r="T12" s="707"/>
      <c r="U12" s="707"/>
      <c r="V12" s="707"/>
      <c r="W12" s="707"/>
      <c r="X12" s="707"/>
      <c r="Y12" s="758"/>
    </row>
    <row r="13" spans="1:25" ht="18" customHeight="1">
      <c r="A13" s="684"/>
      <c r="B13" s="627"/>
      <c r="C13" s="627"/>
      <c r="D13" s="627"/>
      <c r="E13" s="707"/>
      <c r="F13" s="707"/>
      <c r="G13" s="707"/>
      <c r="H13" s="707"/>
      <c r="I13" s="707"/>
      <c r="J13" s="707"/>
      <c r="K13" s="707"/>
      <c r="L13" s="707"/>
      <c r="M13" s="707"/>
      <c r="N13" s="707"/>
      <c r="O13" s="707"/>
      <c r="P13" s="707"/>
      <c r="Q13" s="707"/>
      <c r="R13" s="707"/>
      <c r="S13" s="707"/>
      <c r="T13" s="707"/>
      <c r="U13" s="707"/>
      <c r="V13" s="707"/>
      <c r="W13" s="707"/>
      <c r="X13" s="707"/>
      <c r="Y13" s="758"/>
    </row>
    <row r="14" spans="1:25" ht="18" customHeight="1">
      <c r="A14" s="684"/>
      <c r="B14" s="627"/>
      <c r="C14" s="627"/>
      <c r="D14" s="627"/>
      <c r="E14" s="707"/>
      <c r="F14" s="707"/>
      <c r="G14" s="707"/>
      <c r="H14" s="707"/>
      <c r="I14" s="707"/>
      <c r="J14" s="707"/>
      <c r="K14" s="707"/>
      <c r="L14" s="707"/>
      <c r="M14" s="707"/>
      <c r="N14" s="707"/>
      <c r="O14" s="707"/>
      <c r="P14" s="707"/>
      <c r="Q14" s="707"/>
      <c r="R14" s="707"/>
      <c r="S14" s="707"/>
      <c r="T14" s="707"/>
      <c r="U14" s="707"/>
      <c r="V14" s="707"/>
      <c r="W14" s="707"/>
      <c r="X14" s="707"/>
      <c r="Y14" s="758"/>
    </row>
    <row r="15" spans="1:25" ht="18" customHeight="1">
      <c r="A15" s="684"/>
      <c r="B15" s="627"/>
      <c r="C15" s="627"/>
      <c r="D15" s="627"/>
      <c r="E15" s="707"/>
      <c r="F15" s="707"/>
      <c r="G15" s="707"/>
      <c r="H15" s="707"/>
      <c r="I15" s="707"/>
      <c r="J15" s="707"/>
      <c r="K15" s="707"/>
      <c r="L15" s="707"/>
      <c r="M15" s="707"/>
      <c r="N15" s="707"/>
      <c r="O15" s="707"/>
      <c r="P15" s="707"/>
      <c r="Q15" s="707"/>
      <c r="R15" s="707"/>
      <c r="S15" s="707"/>
      <c r="T15" s="707"/>
      <c r="U15" s="707"/>
      <c r="V15" s="707"/>
      <c r="W15" s="707"/>
      <c r="X15" s="707"/>
      <c r="Y15" s="758"/>
    </row>
    <row r="16" spans="1:25" ht="18" customHeight="1">
      <c r="A16" s="684"/>
      <c r="B16" s="627"/>
      <c r="C16" s="627"/>
      <c r="D16" s="707"/>
      <c r="E16" s="707"/>
      <c r="F16" s="707"/>
      <c r="G16" s="707"/>
      <c r="H16" s="707"/>
      <c r="I16" s="707"/>
      <c r="J16" s="707"/>
      <c r="K16" s="707"/>
      <c r="L16" s="707"/>
      <c r="M16" s="707"/>
      <c r="N16" s="707"/>
      <c r="O16" s="707"/>
      <c r="P16" s="707"/>
      <c r="Q16" s="707"/>
      <c r="R16" s="707"/>
      <c r="S16" s="707"/>
      <c r="T16" s="707"/>
      <c r="U16" s="707"/>
      <c r="V16" s="707"/>
      <c r="W16" s="707"/>
      <c r="X16" s="707"/>
      <c r="Y16" s="758"/>
    </row>
    <row r="17" spans="1:25" ht="18" customHeight="1">
      <c r="A17" s="684"/>
      <c r="B17" s="627"/>
      <c r="C17" s="707"/>
      <c r="D17" s="707"/>
      <c r="E17" s="707"/>
      <c r="F17" s="707"/>
      <c r="G17" s="707"/>
      <c r="H17" s="707"/>
      <c r="I17" s="707"/>
      <c r="J17" s="707"/>
      <c r="K17" s="707"/>
      <c r="L17" s="707"/>
      <c r="M17" s="707"/>
      <c r="N17" s="707"/>
      <c r="O17" s="707"/>
      <c r="P17" s="707"/>
      <c r="Q17" s="707"/>
      <c r="R17" s="707"/>
      <c r="S17" s="707"/>
      <c r="T17" s="707"/>
      <c r="U17" s="707"/>
      <c r="V17" s="707"/>
      <c r="W17" s="707"/>
      <c r="X17" s="707"/>
      <c r="Y17" s="758"/>
    </row>
    <row r="18" spans="1:25" ht="18" customHeight="1">
      <c r="A18" s="684"/>
      <c r="B18" s="627"/>
      <c r="C18" s="707"/>
      <c r="D18" s="707"/>
      <c r="E18" s="707"/>
      <c r="F18" s="707"/>
      <c r="G18" s="707"/>
      <c r="H18" s="707"/>
      <c r="I18" s="707"/>
      <c r="J18" s="707"/>
      <c r="K18" s="707"/>
      <c r="L18" s="707"/>
      <c r="M18" s="707"/>
      <c r="N18" s="707"/>
      <c r="O18" s="707"/>
      <c r="P18" s="707"/>
      <c r="Q18" s="707"/>
      <c r="R18" s="707"/>
      <c r="S18" s="707"/>
      <c r="T18" s="707"/>
      <c r="U18" s="707"/>
      <c r="V18" s="707"/>
      <c r="W18" s="707"/>
      <c r="X18" s="707"/>
      <c r="Y18" s="758"/>
    </row>
    <row r="19" spans="1:25" ht="18" customHeight="1">
      <c r="A19" s="684"/>
      <c r="B19" s="627"/>
      <c r="C19" s="707"/>
      <c r="D19" s="627"/>
      <c r="E19" s="707"/>
      <c r="F19" s="707"/>
      <c r="G19" s="707"/>
      <c r="H19" s="707"/>
      <c r="I19" s="707"/>
      <c r="J19" s="707"/>
      <c r="K19" s="707"/>
      <c r="L19" s="707"/>
      <c r="M19" s="707"/>
      <c r="N19" s="707"/>
      <c r="O19" s="707"/>
      <c r="P19" s="707"/>
      <c r="Q19" s="707"/>
      <c r="R19" s="707"/>
      <c r="S19" s="707"/>
      <c r="T19" s="707"/>
      <c r="U19" s="707"/>
      <c r="V19" s="707"/>
      <c r="W19" s="707"/>
      <c r="X19" s="707"/>
      <c r="Y19" s="758"/>
    </row>
    <row r="20" spans="1:25" ht="18" customHeight="1">
      <c r="A20" s="684"/>
      <c r="B20" s="627"/>
      <c r="C20" s="707"/>
      <c r="D20" s="707"/>
      <c r="E20" s="707"/>
      <c r="F20" s="707"/>
      <c r="G20" s="707"/>
      <c r="H20" s="707"/>
      <c r="I20" s="707"/>
      <c r="J20" s="707"/>
      <c r="K20" s="707"/>
      <c r="L20" s="707"/>
      <c r="M20" s="707"/>
      <c r="N20" s="707"/>
      <c r="O20" s="707"/>
      <c r="P20" s="707"/>
      <c r="Q20" s="707"/>
      <c r="R20" s="707"/>
      <c r="S20" s="707"/>
      <c r="T20" s="707"/>
      <c r="U20" s="707"/>
      <c r="V20" s="707"/>
      <c r="W20" s="707"/>
      <c r="X20" s="707"/>
      <c r="Y20" s="758"/>
    </row>
    <row r="21" spans="1:25" ht="18" customHeight="1">
      <c r="A21" s="684"/>
      <c r="B21" s="698"/>
      <c r="C21" s="707"/>
      <c r="D21" s="707"/>
      <c r="E21" s="707"/>
      <c r="F21" s="707"/>
      <c r="G21" s="707"/>
      <c r="H21" s="707"/>
      <c r="I21" s="707"/>
      <c r="J21" s="707"/>
      <c r="K21" s="707"/>
      <c r="L21" s="707"/>
      <c r="M21" s="707"/>
      <c r="N21" s="707"/>
      <c r="O21" s="707"/>
      <c r="P21" s="707"/>
      <c r="Q21" s="707"/>
      <c r="R21" s="707"/>
      <c r="S21" s="707"/>
      <c r="T21" s="707"/>
      <c r="U21" s="707"/>
      <c r="V21" s="707"/>
      <c r="W21" s="707"/>
      <c r="X21" s="707"/>
      <c r="Y21" s="758"/>
    </row>
    <row r="22" spans="1:25" ht="18" customHeight="1">
      <c r="A22" s="685"/>
      <c r="B22" s="699"/>
      <c r="C22" s="499" t="s">
        <v>619</v>
      </c>
      <c r="D22" s="499"/>
      <c r="E22" s="499"/>
      <c r="F22" s="499"/>
      <c r="G22" s="499"/>
      <c r="H22" s="699" t="s">
        <v>800</v>
      </c>
      <c r="I22" s="499"/>
      <c r="J22" s="499"/>
      <c r="K22" s="499"/>
      <c r="L22" s="499"/>
      <c r="M22" s="455"/>
      <c r="N22" s="455" t="s">
        <v>449</v>
      </c>
      <c r="O22" s="455"/>
      <c r="P22" s="455"/>
      <c r="Q22" s="499"/>
      <c r="R22" s="499"/>
      <c r="S22" s="499"/>
      <c r="T22" s="455" t="s">
        <v>333</v>
      </c>
      <c r="U22" s="455"/>
      <c r="V22" s="455"/>
      <c r="W22" s="455"/>
      <c r="X22" s="455"/>
      <c r="Y22" s="761"/>
    </row>
    <row r="23" spans="1:25" ht="6" customHeight="1">
      <c r="A23" s="686"/>
      <c r="B23" s="700"/>
      <c r="C23" s="708"/>
      <c r="D23" s="708"/>
      <c r="E23" s="708"/>
      <c r="F23" s="708"/>
      <c r="G23" s="708"/>
      <c r="H23" s="700"/>
      <c r="I23" s="708"/>
      <c r="J23" s="708"/>
      <c r="K23" s="708"/>
      <c r="L23" s="708"/>
      <c r="M23" s="735"/>
      <c r="N23" s="735"/>
      <c r="O23" s="735"/>
      <c r="P23" s="735"/>
      <c r="Q23" s="708"/>
      <c r="R23" s="708"/>
      <c r="S23" s="708"/>
      <c r="T23" s="735"/>
      <c r="U23" s="735"/>
      <c r="V23" s="735"/>
      <c r="W23" s="735"/>
      <c r="X23" s="735"/>
      <c r="Y23" s="762"/>
    </row>
    <row r="24" spans="1:25" ht="6" customHeight="1">
      <c r="A24" s="687"/>
      <c r="B24" s="701"/>
      <c r="C24" s="709" t="s">
        <v>234</v>
      </c>
      <c r="D24" s="683"/>
      <c r="E24" s="697"/>
      <c r="F24" s="697"/>
      <c r="G24" s="697"/>
      <c r="H24" s="728"/>
      <c r="I24" s="728"/>
      <c r="J24" s="722"/>
      <c r="K24" s="731"/>
      <c r="L24" s="731"/>
      <c r="M24" s="722"/>
      <c r="N24" s="731"/>
      <c r="O24" s="731"/>
      <c r="P24" s="722"/>
      <c r="Q24" s="731"/>
      <c r="R24" s="731"/>
      <c r="S24" s="722"/>
      <c r="T24" s="731"/>
      <c r="U24" s="731"/>
      <c r="V24" s="722"/>
      <c r="W24" s="722"/>
      <c r="X24" s="722"/>
      <c r="Y24" s="758"/>
    </row>
    <row r="25" spans="1:25" ht="18" customHeight="1">
      <c r="A25" s="688" t="s">
        <v>236</v>
      </c>
      <c r="B25" s="702"/>
      <c r="C25" s="710"/>
      <c r="D25" s="684" t="s">
        <v>620</v>
      </c>
      <c r="E25" s="627"/>
      <c r="F25" s="627"/>
      <c r="G25" s="627"/>
      <c r="H25" s="722"/>
      <c r="I25" s="729" t="s">
        <v>166</v>
      </c>
      <c r="J25" s="722"/>
      <c r="K25" s="722"/>
      <c r="L25" s="729" t="s">
        <v>615</v>
      </c>
      <c r="M25" s="722"/>
      <c r="N25" s="722"/>
      <c r="O25" s="729" t="s">
        <v>198</v>
      </c>
      <c r="P25" s="722"/>
      <c r="Q25" s="722"/>
      <c r="R25" s="729" t="s">
        <v>572</v>
      </c>
      <c r="S25" s="722"/>
      <c r="T25" s="722"/>
      <c r="U25" s="729" t="s">
        <v>622</v>
      </c>
      <c r="V25" s="722"/>
      <c r="W25" s="722" t="s">
        <v>224</v>
      </c>
      <c r="X25" s="722"/>
      <c r="Y25" s="758"/>
    </row>
    <row r="26" spans="1:25" ht="18" customHeight="1">
      <c r="A26" s="688"/>
      <c r="B26" s="702"/>
      <c r="C26" s="710"/>
      <c r="D26" s="684"/>
      <c r="E26" s="627"/>
      <c r="F26" s="627"/>
      <c r="G26" s="627"/>
      <c r="H26" s="627"/>
      <c r="I26" s="627"/>
      <c r="J26" s="627"/>
      <c r="K26" s="732"/>
      <c r="L26" s="627"/>
      <c r="M26" s="627"/>
      <c r="N26" s="627"/>
      <c r="O26" s="627"/>
      <c r="P26" s="627"/>
      <c r="Q26" s="627"/>
      <c r="R26" s="627"/>
      <c r="S26" s="627"/>
      <c r="T26" s="627"/>
      <c r="U26" s="627"/>
      <c r="V26" s="627"/>
      <c r="W26" s="627"/>
      <c r="X26" s="627"/>
      <c r="Y26" s="758"/>
    </row>
    <row r="27" spans="1:25" ht="18" customHeight="1">
      <c r="A27" s="688"/>
      <c r="B27" s="702"/>
      <c r="C27" s="710"/>
      <c r="D27" s="684"/>
      <c r="E27" s="627"/>
      <c r="F27" s="627"/>
      <c r="G27" s="627"/>
      <c r="H27" s="722"/>
      <c r="I27" s="627" t="s">
        <v>492</v>
      </c>
      <c r="J27" s="627"/>
      <c r="K27" s="732"/>
      <c r="L27" s="732"/>
      <c r="M27" s="732"/>
      <c r="N27" s="732"/>
      <c r="O27" s="732"/>
      <c r="P27" s="732"/>
      <c r="Q27" s="732"/>
      <c r="R27" s="732"/>
      <c r="S27" s="732"/>
      <c r="T27" s="732"/>
      <c r="U27" s="732"/>
      <c r="V27" s="732"/>
      <c r="W27" s="732"/>
      <c r="X27" s="627"/>
      <c r="Y27" s="758"/>
    </row>
    <row r="28" spans="1:25" ht="18" customHeight="1">
      <c r="A28" s="688"/>
      <c r="B28" s="702"/>
      <c r="C28" s="710"/>
      <c r="D28" s="684"/>
      <c r="E28" s="627"/>
      <c r="F28" s="627"/>
      <c r="G28" s="627"/>
      <c r="H28" s="627"/>
      <c r="I28" s="627"/>
      <c r="J28" s="627"/>
      <c r="K28" s="732"/>
      <c r="L28" s="732"/>
      <c r="M28" s="732"/>
      <c r="N28" s="732"/>
      <c r="O28" s="732"/>
      <c r="P28" s="732"/>
      <c r="Q28" s="732"/>
      <c r="R28" s="732"/>
      <c r="S28" s="732"/>
      <c r="T28" s="732"/>
      <c r="U28" s="732"/>
      <c r="V28" s="732"/>
      <c r="W28" s="732"/>
      <c r="X28" s="627"/>
      <c r="Y28" s="758"/>
    </row>
    <row r="29" spans="1:25" ht="18" customHeight="1">
      <c r="A29" s="688" t="s">
        <v>189</v>
      </c>
      <c r="B29" s="702"/>
      <c r="C29" s="711"/>
      <c r="D29" s="715"/>
      <c r="E29" s="721"/>
      <c r="F29" s="721"/>
      <c r="G29" s="721"/>
      <c r="H29" s="721"/>
      <c r="I29" s="721"/>
      <c r="J29" s="721"/>
      <c r="K29" s="721"/>
      <c r="L29" s="721"/>
      <c r="M29" s="721"/>
      <c r="N29" s="738"/>
      <c r="O29" s="738"/>
      <c r="P29" s="738" t="s">
        <v>27</v>
      </c>
      <c r="Q29" s="738"/>
      <c r="R29" s="743">
        <v>44962</v>
      </c>
      <c r="S29" s="743"/>
      <c r="T29" s="743"/>
      <c r="U29" s="743"/>
      <c r="V29" s="743"/>
      <c r="W29" s="743"/>
      <c r="X29" s="743"/>
      <c r="Y29" s="763"/>
    </row>
    <row r="30" spans="1:25" ht="6" customHeight="1">
      <c r="A30" s="689"/>
      <c r="B30" s="703"/>
      <c r="C30" s="712" t="s">
        <v>340</v>
      </c>
      <c r="D30" s="684"/>
      <c r="E30" s="627"/>
      <c r="F30" s="627"/>
      <c r="G30" s="627"/>
      <c r="H30" s="729"/>
      <c r="I30" s="729"/>
      <c r="J30" s="722"/>
      <c r="K30" s="722"/>
      <c r="L30" s="722"/>
      <c r="M30" s="722"/>
      <c r="N30" s="722"/>
      <c r="O30" s="722"/>
      <c r="P30" s="722"/>
      <c r="Q30" s="722"/>
      <c r="R30" s="722"/>
      <c r="S30" s="722"/>
      <c r="T30" s="722"/>
      <c r="U30" s="722"/>
      <c r="V30" s="722"/>
      <c r="W30" s="722"/>
      <c r="X30" s="722"/>
      <c r="Y30" s="758"/>
    </row>
    <row r="31" spans="1:25" ht="18" customHeight="1">
      <c r="A31" s="688" t="s">
        <v>136</v>
      </c>
      <c r="B31" s="702"/>
      <c r="C31" s="710"/>
      <c r="D31" s="684" t="s">
        <v>620</v>
      </c>
      <c r="E31" s="627"/>
      <c r="F31" s="627"/>
      <c r="G31" s="627"/>
      <c r="H31" s="722" t="s">
        <v>607</v>
      </c>
      <c r="I31" s="729" t="s">
        <v>615</v>
      </c>
      <c r="J31" s="722"/>
      <c r="K31" s="722" t="s">
        <v>607</v>
      </c>
      <c r="L31" s="729" t="s">
        <v>198</v>
      </c>
      <c r="M31" s="722"/>
      <c r="N31" s="722" t="s">
        <v>607</v>
      </c>
      <c r="O31" s="729" t="s">
        <v>572</v>
      </c>
      <c r="P31" s="722"/>
      <c r="Q31" s="722" t="s">
        <v>607</v>
      </c>
      <c r="R31" s="729" t="s">
        <v>616</v>
      </c>
      <c r="S31" s="722"/>
      <c r="T31" s="722" t="s">
        <v>607</v>
      </c>
      <c r="U31" s="729" t="s">
        <v>622</v>
      </c>
      <c r="V31" s="722"/>
      <c r="W31" s="722" t="s">
        <v>224</v>
      </c>
      <c r="X31" s="722"/>
      <c r="Y31" s="758"/>
    </row>
    <row r="32" spans="1:25" ht="18" customHeight="1">
      <c r="A32" s="688"/>
      <c r="B32" s="702"/>
      <c r="C32" s="710"/>
      <c r="D32" s="684"/>
      <c r="E32" s="627"/>
      <c r="F32" s="627"/>
      <c r="G32" s="627"/>
      <c r="H32" s="627"/>
      <c r="I32" s="627"/>
      <c r="J32" s="627"/>
      <c r="K32" s="732"/>
      <c r="L32" s="732"/>
      <c r="M32" s="732"/>
      <c r="N32" s="732"/>
      <c r="O32" s="732"/>
      <c r="P32" s="732"/>
      <c r="Q32" s="732"/>
      <c r="R32" s="732"/>
      <c r="S32" s="732"/>
      <c r="T32" s="732"/>
      <c r="U32" s="732"/>
      <c r="V32" s="732"/>
      <c r="W32" s="732"/>
      <c r="X32" s="627"/>
      <c r="Y32" s="758"/>
    </row>
    <row r="33" spans="1:25" ht="18" customHeight="1">
      <c r="A33" s="688"/>
      <c r="B33" s="702"/>
      <c r="C33" s="710"/>
      <c r="D33" s="684"/>
      <c r="E33" s="627"/>
      <c r="F33" s="627"/>
      <c r="G33" s="627"/>
      <c r="H33" s="722" t="s">
        <v>607</v>
      </c>
      <c r="I33" s="627" t="s">
        <v>492</v>
      </c>
      <c r="J33" s="627"/>
      <c r="K33" s="732"/>
      <c r="L33" s="732"/>
      <c r="M33" s="732"/>
      <c r="N33" s="732"/>
      <c r="O33" s="732"/>
      <c r="P33" s="732"/>
      <c r="Q33" s="732"/>
      <c r="R33" s="732"/>
      <c r="S33" s="732"/>
      <c r="T33" s="732"/>
      <c r="U33" s="732"/>
      <c r="V33" s="732"/>
      <c r="W33" s="732"/>
      <c r="X33" s="627"/>
      <c r="Y33" s="758"/>
    </row>
    <row r="34" spans="1:25" ht="18" customHeight="1">
      <c r="A34" s="688"/>
      <c r="B34" s="702"/>
      <c r="C34" s="710"/>
      <c r="D34" s="684"/>
      <c r="E34" s="627"/>
      <c r="F34" s="627"/>
      <c r="G34" s="627"/>
      <c r="H34" s="627"/>
      <c r="I34" s="627"/>
      <c r="J34" s="627"/>
      <c r="K34" s="732"/>
      <c r="L34" s="732"/>
      <c r="M34" s="732"/>
      <c r="N34" s="732"/>
      <c r="O34" s="732"/>
      <c r="P34" s="732"/>
      <c r="Q34" s="732"/>
      <c r="R34" s="732"/>
      <c r="S34" s="732"/>
      <c r="T34" s="732"/>
      <c r="U34" s="732"/>
      <c r="V34" s="732"/>
      <c r="W34" s="732"/>
      <c r="X34" s="627"/>
      <c r="Y34" s="758"/>
    </row>
    <row r="35" spans="1:25" ht="18" customHeight="1">
      <c r="A35" s="690"/>
      <c r="B35" s="704"/>
      <c r="C35" s="713"/>
      <c r="D35" s="715"/>
      <c r="E35" s="721"/>
      <c r="F35" s="721"/>
      <c r="G35" s="721"/>
      <c r="H35" s="721"/>
      <c r="I35" s="721"/>
      <c r="J35" s="721"/>
      <c r="K35" s="721"/>
      <c r="L35" s="721"/>
      <c r="M35" s="721"/>
      <c r="N35" s="738"/>
      <c r="O35" s="738"/>
      <c r="P35" s="738" t="s">
        <v>27</v>
      </c>
      <c r="Q35" s="738"/>
      <c r="R35" s="743" t="s">
        <v>611</v>
      </c>
      <c r="S35" s="743"/>
      <c r="T35" s="743"/>
      <c r="U35" s="743"/>
      <c r="V35" s="743"/>
      <c r="W35" s="743"/>
      <c r="X35" s="743"/>
      <c r="Y35" s="763"/>
    </row>
    <row r="36" spans="1:25" ht="18" customHeight="1">
      <c r="A36" s="627"/>
      <c r="B36" s="627"/>
      <c r="C36" s="627"/>
      <c r="D36" s="627"/>
      <c r="E36" s="627"/>
      <c r="F36" s="627"/>
      <c r="G36" s="627"/>
      <c r="H36" s="627"/>
      <c r="I36" s="627"/>
      <c r="J36" s="627"/>
      <c r="K36" s="627"/>
      <c r="L36" s="627"/>
      <c r="M36" s="627"/>
      <c r="N36" s="627"/>
      <c r="O36" s="627"/>
      <c r="P36" s="627"/>
      <c r="Q36" s="627"/>
      <c r="R36" s="627"/>
      <c r="S36" s="627"/>
      <c r="T36" s="627"/>
      <c r="U36" s="627"/>
      <c r="V36" s="627"/>
      <c r="W36" s="627"/>
      <c r="X36" s="627"/>
      <c r="Y36" s="627"/>
    </row>
    <row r="37" spans="1:25" ht="18" customHeight="1">
      <c r="A37" s="691" t="s">
        <v>292</v>
      </c>
      <c r="B37" s="705"/>
      <c r="C37" s="714"/>
      <c r="D37" s="716" t="s">
        <v>315</v>
      </c>
      <c r="E37" s="705"/>
      <c r="F37" s="714"/>
      <c r="G37" s="716" t="s">
        <v>432</v>
      </c>
      <c r="H37" s="705"/>
      <c r="I37" s="714"/>
      <c r="J37" s="716" t="s">
        <v>47</v>
      </c>
      <c r="K37" s="705"/>
      <c r="L37" s="705"/>
      <c r="M37" s="705"/>
      <c r="N37" s="705"/>
      <c r="O37" s="714"/>
      <c r="P37" s="741" t="s">
        <v>78</v>
      </c>
      <c r="Q37" s="705"/>
      <c r="R37" s="744"/>
      <c r="S37" s="747"/>
      <c r="T37" s="749" t="s">
        <v>125</v>
      </c>
      <c r="U37" s="751"/>
      <c r="V37" s="753"/>
      <c r="W37" s="741" t="s">
        <v>623</v>
      </c>
      <c r="X37" s="751"/>
      <c r="Y37" s="764"/>
    </row>
    <row r="38" spans="1:25" ht="47.25" customHeight="1">
      <c r="A38" s="692"/>
      <c r="B38" s="706"/>
      <c r="C38" s="706"/>
      <c r="D38" s="717"/>
      <c r="E38" s="706"/>
      <c r="F38" s="724"/>
      <c r="G38" s="717"/>
      <c r="H38" s="706"/>
      <c r="I38" s="724"/>
      <c r="J38" s="706"/>
      <c r="K38" s="706"/>
      <c r="L38" s="706"/>
      <c r="M38" s="736"/>
      <c r="N38" s="706"/>
      <c r="O38" s="724"/>
      <c r="P38" s="706"/>
      <c r="Q38" s="706"/>
      <c r="R38" s="745"/>
      <c r="S38" s="748"/>
      <c r="T38" s="750"/>
      <c r="U38" s="752"/>
      <c r="V38" s="754"/>
      <c r="W38" s="755"/>
      <c r="X38" s="752"/>
      <c r="Y38" s="765"/>
    </row>
    <row r="39" spans="1:25" ht="18" customHeight="1"/>
    <row r="40" spans="1:25" ht="18" customHeight="1">
      <c r="A40" s="499"/>
      <c r="B40" s="499"/>
      <c r="C40" s="499"/>
      <c r="D40" s="499"/>
      <c r="E40" s="499"/>
      <c r="F40" s="499"/>
      <c r="G40" s="499"/>
      <c r="H40" s="499"/>
      <c r="I40" s="499"/>
      <c r="M40" s="680" t="s">
        <v>624</v>
      </c>
      <c r="N40" s="694"/>
      <c r="O40" s="694"/>
      <c r="P40" s="694"/>
      <c r="Q40" s="694"/>
      <c r="R40" s="718"/>
      <c r="T40" s="749" t="s">
        <v>426</v>
      </c>
      <c r="U40" s="705"/>
      <c r="V40" s="714"/>
      <c r="W40" s="741" t="s">
        <v>63</v>
      </c>
      <c r="X40" s="705"/>
      <c r="Y40" s="744"/>
    </row>
    <row r="41" spans="1:25" ht="47.25" customHeight="1">
      <c r="A41" s="693"/>
      <c r="B41" s="693"/>
      <c r="C41" s="693"/>
      <c r="D41" s="693"/>
      <c r="E41" s="693"/>
      <c r="F41" s="693"/>
      <c r="G41" s="693"/>
      <c r="H41" s="693"/>
      <c r="I41" s="693"/>
      <c r="M41" s="737"/>
      <c r="N41" s="739"/>
      <c r="O41" s="739"/>
      <c r="P41" s="739"/>
      <c r="Q41" s="739"/>
      <c r="R41" s="746"/>
      <c r="T41" s="692"/>
      <c r="U41" s="706"/>
      <c r="V41" s="724"/>
      <c r="W41" s="706"/>
      <c r="X41" s="706"/>
      <c r="Y41" s="745"/>
    </row>
    <row r="42" spans="1:25" ht="18" customHeight="1"/>
  </sheetData>
  <mergeCells count="34">
    <mergeCell ref="A4:E4"/>
    <mergeCell ref="M4:P4"/>
    <mergeCell ref="Q4:Y4"/>
    <mergeCell ref="J6:X6"/>
    <mergeCell ref="A7:E7"/>
    <mergeCell ref="F7:Y7"/>
    <mergeCell ref="C22:E22"/>
    <mergeCell ref="F22:G22"/>
    <mergeCell ref="Q22:S22"/>
    <mergeCell ref="C23:E23"/>
    <mergeCell ref="F23:G23"/>
    <mergeCell ref="Q23:S23"/>
    <mergeCell ref="A29:B29"/>
    <mergeCell ref="R29:X29"/>
    <mergeCell ref="R35:X35"/>
    <mergeCell ref="A37:C37"/>
    <mergeCell ref="D37:F37"/>
    <mergeCell ref="G37:I37"/>
    <mergeCell ref="J37:O37"/>
    <mergeCell ref="P37:R37"/>
    <mergeCell ref="T37:V37"/>
    <mergeCell ref="W37:Y37"/>
    <mergeCell ref="A40:C40"/>
    <mergeCell ref="D40:F40"/>
    <mergeCell ref="G40:I40"/>
    <mergeCell ref="M40:R40"/>
    <mergeCell ref="T40:V40"/>
    <mergeCell ref="W40:Y40"/>
    <mergeCell ref="A2:Y3"/>
    <mergeCell ref="A5:E6"/>
    <mergeCell ref="C24:C29"/>
    <mergeCell ref="A25:B28"/>
    <mergeCell ref="C30:C35"/>
    <mergeCell ref="A31:B34"/>
  </mergeCells>
  <phoneticPr fontId="47" type="Hiragana"/>
  <hyperlinks>
    <hyperlink ref="F7:Y7" location="工事カルテ!H6"/>
  </hyperlinks>
  <pageMargins left="0.78740157480314954" right="0.78740157480314954" top="0" bottom="0" header="0.51181102362204722" footer="0.51181102362204722"/>
  <pageSetup paperSize="9" fitToWidth="1" fitToHeight="1" orientation="portrait" usePrinterDefaults="1" blackAndWhite="1" horizontalDpi="300" verticalDpi="300" r:id="rId1"/>
  <headerFooter alignWithMargins="0"/>
  <drawing r:id="rId2"/>
  <legacyDrawing r:id="rId3"/>
  <mc:AlternateContent>
    <mc:Choice xmlns:x14="http://schemas.microsoft.com/office/spreadsheetml/2009/9/main" Requires="x14">
      <controls>
        <mc:AlternateContent>
          <mc:Choice Requires="x14">
            <control shapeId="43020" r:id="rId4" name="チェック 1036">
              <controlPr defaultSize="0" autoPict="0">
                <anchor moveWithCells="1">
                  <from xmlns:xdr="http://schemas.openxmlformats.org/drawingml/2006/spreadsheetDrawing">
                    <xdr:col>5</xdr:col>
                    <xdr:colOff>9525</xdr:colOff>
                    <xdr:row>3</xdr:row>
                    <xdr:rowOff>86360</xdr:rowOff>
                  </from>
                  <to xmlns:xdr="http://schemas.openxmlformats.org/drawingml/2006/spreadsheetDrawing">
                    <xdr:col>6</xdr:col>
                    <xdr:colOff>57785</xdr:colOff>
                    <xdr:row>3</xdr:row>
                    <xdr:rowOff>297180</xdr:rowOff>
                  </to>
                </anchor>
              </controlPr>
            </control>
          </mc:Choice>
        </mc:AlternateContent>
        <mc:AlternateContent>
          <mc:Choice Requires="x14">
            <control shapeId="43021" r:id="rId5" name="チェック 1037">
              <controlPr defaultSize="0" autoPict="0">
                <anchor moveWithCells="1">
                  <from xmlns:xdr="http://schemas.openxmlformats.org/drawingml/2006/spreadsheetDrawing">
                    <xdr:col>8</xdr:col>
                    <xdr:colOff>32385</xdr:colOff>
                    <xdr:row>3</xdr:row>
                    <xdr:rowOff>95885</xdr:rowOff>
                  </from>
                  <to xmlns:xdr="http://schemas.openxmlformats.org/drawingml/2006/spreadsheetDrawing">
                    <xdr:col>11</xdr:col>
                    <xdr:colOff>44450</xdr:colOff>
                    <xdr:row>3</xdr:row>
                    <xdr:rowOff>306070</xdr:rowOff>
                  </to>
                </anchor>
              </controlPr>
            </control>
          </mc:Choice>
        </mc:AlternateContent>
        <mc:AlternateContent>
          <mc:Choice Requires="x14">
            <control shapeId="43022" r:id="rId6" name="チェック 1038">
              <controlPr defaultSize="0" autoPict="0">
                <anchor moveWithCells="1">
                  <from xmlns:xdr="http://schemas.openxmlformats.org/drawingml/2006/spreadsheetDrawing">
                    <xdr:col>5</xdr:col>
                    <xdr:colOff>20320</xdr:colOff>
                    <xdr:row>4</xdr:row>
                    <xdr:rowOff>97155</xdr:rowOff>
                  </from>
                  <to xmlns:xdr="http://schemas.openxmlformats.org/drawingml/2006/spreadsheetDrawing">
                    <xdr:col>8</xdr:col>
                    <xdr:colOff>32385</xdr:colOff>
                    <xdr:row>4</xdr:row>
                    <xdr:rowOff>307975</xdr:rowOff>
                  </to>
                </anchor>
              </controlPr>
            </control>
          </mc:Choice>
        </mc:AlternateContent>
        <mc:AlternateContent>
          <mc:Choice Requires="x14">
            <control shapeId="43023" r:id="rId7" name="チェック 1039">
              <controlPr defaultSize="0" autoPict="0">
                <anchor moveWithCells="1">
                  <from xmlns:xdr="http://schemas.openxmlformats.org/drawingml/2006/spreadsheetDrawing">
                    <xdr:col>8</xdr:col>
                    <xdr:colOff>20320</xdr:colOff>
                    <xdr:row>4</xdr:row>
                    <xdr:rowOff>97155</xdr:rowOff>
                  </from>
                  <to xmlns:xdr="http://schemas.openxmlformats.org/drawingml/2006/spreadsheetDrawing">
                    <xdr:col>11</xdr:col>
                    <xdr:colOff>32385</xdr:colOff>
                    <xdr:row>4</xdr:row>
                    <xdr:rowOff>307975</xdr:rowOff>
                  </to>
                </anchor>
              </controlPr>
            </control>
          </mc:Choice>
        </mc:AlternateContent>
        <mc:AlternateContent>
          <mc:Choice Requires="x14">
            <control shapeId="43024" r:id="rId8" name="チェック 1040">
              <controlPr defaultSize="0" autoPict="0">
                <anchor moveWithCells="1">
                  <from xmlns:xdr="http://schemas.openxmlformats.org/drawingml/2006/spreadsheetDrawing">
                    <xdr:col>11</xdr:col>
                    <xdr:colOff>20320</xdr:colOff>
                    <xdr:row>4</xdr:row>
                    <xdr:rowOff>97155</xdr:rowOff>
                  </from>
                  <to xmlns:xdr="http://schemas.openxmlformats.org/drawingml/2006/spreadsheetDrawing">
                    <xdr:col>14</xdr:col>
                    <xdr:colOff>32385</xdr:colOff>
                    <xdr:row>4</xdr:row>
                    <xdr:rowOff>307975</xdr:rowOff>
                  </to>
                </anchor>
              </controlPr>
            </control>
          </mc:Choice>
        </mc:AlternateContent>
        <mc:AlternateContent>
          <mc:Choice Requires="x14">
            <control shapeId="43025" r:id="rId9" name="チェック 1041">
              <controlPr defaultSize="0" autoPict="0">
                <anchor moveWithCells="1">
                  <from xmlns:xdr="http://schemas.openxmlformats.org/drawingml/2006/spreadsheetDrawing">
                    <xdr:col>14</xdr:col>
                    <xdr:colOff>20320</xdr:colOff>
                    <xdr:row>4</xdr:row>
                    <xdr:rowOff>97155</xdr:rowOff>
                  </from>
                  <to xmlns:xdr="http://schemas.openxmlformats.org/drawingml/2006/spreadsheetDrawing">
                    <xdr:col>17</xdr:col>
                    <xdr:colOff>32385</xdr:colOff>
                    <xdr:row>4</xdr:row>
                    <xdr:rowOff>307975</xdr:rowOff>
                  </to>
                </anchor>
              </controlPr>
            </control>
          </mc:Choice>
        </mc:AlternateContent>
        <mc:AlternateContent>
          <mc:Choice Requires="x14">
            <control shapeId="43026" r:id="rId10" name="チェック 1042">
              <controlPr defaultSize="0" autoPict="0">
                <anchor moveWithCells="1">
                  <from xmlns:xdr="http://schemas.openxmlformats.org/drawingml/2006/spreadsheetDrawing">
                    <xdr:col>17</xdr:col>
                    <xdr:colOff>20320</xdr:colOff>
                    <xdr:row>4</xdr:row>
                    <xdr:rowOff>97155</xdr:rowOff>
                  </from>
                  <to xmlns:xdr="http://schemas.openxmlformats.org/drawingml/2006/spreadsheetDrawing">
                    <xdr:col>20</xdr:col>
                    <xdr:colOff>32385</xdr:colOff>
                    <xdr:row>4</xdr:row>
                    <xdr:rowOff>307975</xdr:rowOff>
                  </to>
                </anchor>
              </controlPr>
            </control>
          </mc:Choice>
        </mc:AlternateContent>
        <mc:AlternateContent>
          <mc:Choice Requires="x14">
            <control shapeId="43027" r:id="rId11" name="チェック 1043">
              <controlPr defaultSize="0" autoPict="0">
                <anchor moveWithCells="1">
                  <from xmlns:xdr="http://schemas.openxmlformats.org/drawingml/2006/spreadsheetDrawing">
                    <xdr:col>20</xdr:col>
                    <xdr:colOff>20320</xdr:colOff>
                    <xdr:row>4</xdr:row>
                    <xdr:rowOff>97155</xdr:rowOff>
                  </from>
                  <to xmlns:xdr="http://schemas.openxmlformats.org/drawingml/2006/spreadsheetDrawing">
                    <xdr:col>23</xdr:col>
                    <xdr:colOff>32385</xdr:colOff>
                    <xdr:row>4</xdr:row>
                    <xdr:rowOff>307975</xdr:rowOff>
                  </to>
                </anchor>
              </controlPr>
            </control>
          </mc:Choice>
        </mc:AlternateContent>
        <mc:AlternateContent>
          <mc:Choice Requires="x14">
            <control shapeId="43028" r:id="rId12" name="チェック 1044">
              <controlPr defaultSize="0" autoPict="0">
                <anchor moveWithCells="1">
                  <from xmlns:xdr="http://schemas.openxmlformats.org/drawingml/2006/spreadsheetDrawing">
                    <xdr:col>5</xdr:col>
                    <xdr:colOff>20320</xdr:colOff>
                    <xdr:row>5</xdr:row>
                    <xdr:rowOff>97155</xdr:rowOff>
                  </from>
                  <to xmlns:xdr="http://schemas.openxmlformats.org/drawingml/2006/spreadsheetDrawing">
                    <xdr:col>8</xdr:col>
                    <xdr:colOff>32385</xdr:colOff>
                    <xdr:row>5</xdr:row>
                    <xdr:rowOff>307975</xdr:rowOff>
                  </to>
                </anchor>
              </controlPr>
            </control>
          </mc:Choice>
        </mc:AlternateContent>
        <mc:AlternateContent>
          <mc:Choice Requires="x14">
            <control shapeId="43029" r:id="rId13" name="チェック 1045">
              <controlPr defaultSize="0" autoPict="0">
                <anchor moveWithCells="1">
                  <from xmlns:xdr="http://schemas.openxmlformats.org/drawingml/2006/spreadsheetDrawing">
                    <xdr:col>7</xdr:col>
                    <xdr:colOff>26035</xdr:colOff>
                    <xdr:row>24</xdr:row>
                    <xdr:rowOff>19050</xdr:rowOff>
                  </from>
                  <to xmlns:xdr="http://schemas.openxmlformats.org/drawingml/2006/spreadsheetDrawing">
                    <xdr:col>10</xdr:col>
                    <xdr:colOff>38100</xdr:colOff>
                    <xdr:row>25</xdr:row>
                    <xdr:rowOff>0</xdr:rowOff>
                  </to>
                </anchor>
              </controlPr>
            </control>
          </mc:Choice>
        </mc:AlternateContent>
        <mc:AlternateContent>
          <mc:Choice Requires="x14">
            <control shapeId="43030" r:id="rId14" name="チェック 1046">
              <controlPr defaultSize="0" autoPict="0">
                <anchor moveWithCells="1">
                  <from xmlns:xdr="http://schemas.openxmlformats.org/drawingml/2006/spreadsheetDrawing">
                    <xdr:col>10</xdr:col>
                    <xdr:colOff>26035</xdr:colOff>
                    <xdr:row>24</xdr:row>
                    <xdr:rowOff>19050</xdr:rowOff>
                  </from>
                  <to xmlns:xdr="http://schemas.openxmlformats.org/drawingml/2006/spreadsheetDrawing">
                    <xdr:col>13</xdr:col>
                    <xdr:colOff>38100</xdr:colOff>
                    <xdr:row>25</xdr:row>
                    <xdr:rowOff>0</xdr:rowOff>
                  </to>
                </anchor>
              </controlPr>
            </control>
          </mc:Choice>
        </mc:AlternateContent>
        <mc:AlternateContent>
          <mc:Choice Requires="x14">
            <control shapeId="43031" r:id="rId15" name="チェック 1047">
              <controlPr defaultSize="0" autoPict="0">
                <anchor moveWithCells="1">
                  <from xmlns:xdr="http://schemas.openxmlformats.org/drawingml/2006/spreadsheetDrawing">
                    <xdr:col>13</xdr:col>
                    <xdr:colOff>26035</xdr:colOff>
                    <xdr:row>24</xdr:row>
                    <xdr:rowOff>19050</xdr:rowOff>
                  </from>
                  <to xmlns:xdr="http://schemas.openxmlformats.org/drawingml/2006/spreadsheetDrawing">
                    <xdr:col>16</xdr:col>
                    <xdr:colOff>38100</xdr:colOff>
                    <xdr:row>25</xdr:row>
                    <xdr:rowOff>0</xdr:rowOff>
                  </to>
                </anchor>
              </controlPr>
            </control>
          </mc:Choice>
        </mc:AlternateContent>
        <mc:AlternateContent>
          <mc:Choice Requires="x14">
            <control shapeId="43032" r:id="rId16" name="チェック 1048">
              <controlPr defaultSize="0" autoPict="0">
                <anchor moveWithCells="1">
                  <from xmlns:xdr="http://schemas.openxmlformats.org/drawingml/2006/spreadsheetDrawing">
                    <xdr:col>16</xdr:col>
                    <xdr:colOff>26035</xdr:colOff>
                    <xdr:row>24</xdr:row>
                    <xdr:rowOff>19050</xdr:rowOff>
                  </from>
                  <to xmlns:xdr="http://schemas.openxmlformats.org/drawingml/2006/spreadsheetDrawing">
                    <xdr:col>19</xdr:col>
                    <xdr:colOff>38100</xdr:colOff>
                    <xdr:row>25</xdr:row>
                    <xdr:rowOff>0</xdr:rowOff>
                  </to>
                </anchor>
              </controlPr>
            </control>
          </mc:Choice>
        </mc:AlternateContent>
        <mc:AlternateContent>
          <mc:Choice Requires="x14">
            <control shapeId="43033" r:id="rId17" name="チェック 1049">
              <controlPr defaultSize="0" autoPict="0">
                <anchor moveWithCells="1">
                  <from xmlns:xdr="http://schemas.openxmlformats.org/drawingml/2006/spreadsheetDrawing">
                    <xdr:col>19</xdr:col>
                    <xdr:colOff>26035</xdr:colOff>
                    <xdr:row>24</xdr:row>
                    <xdr:rowOff>19050</xdr:rowOff>
                  </from>
                  <to xmlns:xdr="http://schemas.openxmlformats.org/drawingml/2006/spreadsheetDrawing">
                    <xdr:col>22</xdr:col>
                    <xdr:colOff>38100</xdr:colOff>
                    <xdr:row>25</xdr:row>
                    <xdr:rowOff>0</xdr:rowOff>
                  </to>
                </anchor>
              </controlPr>
            </control>
          </mc:Choice>
        </mc:AlternateContent>
        <mc:AlternateContent>
          <mc:Choice Requires="x14">
            <control shapeId="43034" r:id="rId18" name="チェック 1050">
              <controlPr defaultSize="0" autoPict="0">
                <anchor moveWithCells="1">
                  <from xmlns:xdr="http://schemas.openxmlformats.org/drawingml/2006/spreadsheetDrawing">
                    <xdr:col>7</xdr:col>
                    <xdr:colOff>26035</xdr:colOff>
                    <xdr:row>26</xdr:row>
                    <xdr:rowOff>12700</xdr:rowOff>
                  </from>
                  <to xmlns:xdr="http://schemas.openxmlformats.org/drawingml/2006/spreadsheetDrawing">
                    <xdr:col>10</xdr:col>
                    <xdr:colOff>38100</xdr:colOff>
                    <xdr:row>26</xdr:row>
                    <xdr:rowOff>222250</xdr:rowOff>
                  </to>
                </anchor>
              </controlPr>
            </control>
          </mc:Choice>
        </mc:AlternateContent>
        <mc:AlternateContent>
          <mc:Choice Requires="x14">
            <control shapeId="43035" r:id="rId19" name="チェック 1051">
              <controlPr defaultSize="0" autoPict="0">
                <anchor moveWithCells="1">
                  <from xmlns:xdr="http://schemas.openxmlformats.org/drawingml/2006/spreadsheetDrawing">
                    <xdr:col>7</xdr:col>
                    <xdr:colOff>20320</xdr:colOff>
                    <xdr:row>30</xdr:row>
                    <xdr:rowOff>19050</xdr:rowOff>
                  </from>
                  <to xmlns:xdr="http://schemas.openxmlformats.org/drawingml/2006/spreadsheetDrawing">
                    <xdr:col>10</xdr:col>
                    <xdr:colOff>32385</xdr:colOff>
                    <xdr:row>31</xdr:row>
                    <xdr:rowOff>635</xdr:rowOff>
                  </to>
                </anchor>
              </controlPr>
            </control>
          </mc:Choice>
        </mc:AlternateContent>
        <mc:AlternateContent>
          <mc:Choice Requires="x14">
            <control shapeId="43036" r:id="rId20" name="チェック 1052">
              <controlPr defaultSize="0" autoPict="0">
                <anchor moveWithCells="1">
                  <from xmlns:xdr="http://schemas.openxmlformats.org/drawingml/2006/spreadsheetDrawing">
                    <xdr:col>10</xdr:col>
                    <xdr:colOff>20320</xdr:colOff>
                    <xdr:row>30</xdr:row>
                    <xdr:rowOff>19050</xdr:rowOff>
                  </from>
                  <to xmlns:xdr="http://schemas.openxmlformats.org/drawingml/2006/spreadsheetDrawing">
                    <xdr:col>13</xdr:col>
                    <xdr:colOff>32385</xdr:colOff>
                    <xdr:row>31</xdr:row>
                    <xdr:rowOff>635</xdr:rowOff>
                  </to>
                </anchor>
              </controlPr>
            </control>
          </mc:Choice>
        </mc:AlternateContent>
        <mc:AlternateContent>
          <mc:Choice Requires="x14">
            <control shapeId="43037" r:id="rId21" name="チェック 1053">
              <controlPr defaultSize="0" autoPict="0">
                <anchor moveWithCells="1">
                  <from xmlns:xdr="http://schemas.openxmlformats.org/drawingml/2006/spreadsheetDrawing">
                    <xdr:col>13</xdr:col>
                    <xdr:colOff>20320</xdr:colOff>
                    <xdr:row>30</xdr:row>
                    <xdr:rowOff>19050</xdr:rowOff>
                  </from>
                  <to xmlns:xdr="http://schemas.openxmlformats.org/drawingml/2006/spreadsheetDrawing">
                    <xdr:col>16</xdr:col>
                    <xdr:colOff>32385</xdr:colOff>
                    <xdr:row>31</xdr:row>
                    <xdr:rowOff>635</xdr:rowOff>
                  </to>
                </anchor>
              </controlPr>
            </control>
          </mc:Choice>
        </mc:AlternateContent>
        <mc:AlternateContent>
          <mc:Choice Requires="x14">
            <control shapeId="43038" r:id="rId22" name="チェック 1054">
              <controlPr defaultSize="0" autoPict="0">
                <anchor moveWithCells="1">
                  <from xmlns:xdr="http://schemas.openxmlformats.org/drawingml/2006/spreadsheetDrawing">
                    <xdr:col>16</xdr:col>
                    <xdr:colOff>20320</xdr:colOff>
                    <xdr:row>30</xdr:row>
                    <xdr:rowOff>19050</xdr:rowOff>
                  </from>
                  <to xmlns:xdr="http://schemas.openxmlformats.org/drawingml/2006/spreadsheetDrawing">
                    <xdr:col>19</xdr:col>
                    <xdr:colOff>32385</xdr:colOff>
                    <xdr:row>31</xdr:row>
                    <xdr:rowOff>635</xdr:rowOff>
                  </to>
                </anchor>
              </controlPr>
            </control>
          </mc:Choice>
        </mc:AlternateContent>
        <mc:AlternateContent>
          <mc:Choice Requires="x14">
            <control shapeId="43039" r:id="rId23" name="チェック 1055">
              <controlPr defaultSize="0" autoPict="0">
                <anchor moveWithCells="1">
                  <from xmlns:xdr="http://schemas.openxmlformats.org/drawingml/2006/spreadsheetDrawing">
                    <xdr:col>19</xdr:col>
                    <xdr:colOff>20320</xdr:colOff>
                    <xdr:row>30</xdr:row>
                    <xdr:rowOff>19050</xdr:rowOff>
                  </from>
                  <to xmlns:xdr="http://schemas.openxmlformats.org/drawingml/2006/spreadsheetDrawing">
                    <xdr:col>22</xdr:col>
                    <xdr:colOff>32385</xdr:colOff>
                    <xdr:row>31</xdr:row>
                    <xdr:rowOff>635</xdr:rowOff>
                  </to>
                </anchor>
              </controlPr>
            </control>
          </mc:Choice>
        </mc:AlternateContent>
        <mc:AlternateContent>
          <mc:Choice Requires="x14">
            <control shapeId="43040" r:id="rId24" name="チェック 1056">
              <controlPr defaultSize="0" autoPict="0">
                <anchor moveWithCells="1">
                  <from xmlns:xdr="http://schemas.openxmlformats.org/drawingml/2006/spreadsheetDrawing">
                    <xdr:col>7</xdr:col>
                    <xdr:colOff>20320</xdr:colOff>
                    <xdr:row>32</xdr:row>
                    <xdr:rowOff>6985</xdr:rowOff>
                  </from>
                  <to xmlns:xdr="http://schemas.openxmlformats.org/drawingml/2006/spreadsheetDrawing">
                    <xdr:col>10</xdr:col>
                    <xdr:colOff>32385</xdr:colOff>
                    <xdr:row>32</xdr:row>
                    <xdr:rowOff>217805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0">
    <tabColor indexed="46"/>
  </sheetPr>
  <dimension ref="A1:L37"/>
  <sheetViews>
    <sheetView view="pageBreakPreview" zoomScaleSheetLayoutView="100" workbookViewId="0">
      <pane ySplit="1" topLeftCell="A35" activePane="bottomLeft" state="frozen"/>
      <selection pane="bottomLeft" activeCell="B13" sqref="B13:I13"/>
    </sheetView>
  </sheetViews>
  <sheetFormatPr defaultRowHeight="13.5"/>
  <cols>
    <col min="1" max="9" width="9.625" style="766" customWidth="1"/>
    <col min="10" max="16384" width="9" style="766" bestFit="1" customWidth="1"/>
  </cols>
  <sheetData>
    <row r="1" spans="1:12" s="571" customFormat="1" ht="51" customHeight="1"/>
    <row r="2" spans="1:12">
      <c r="H2" s="820" t="s">
        <v>626</v>
      </c>
      <c r="I2" s="827" t="s">
        <v>35</v>
      </c>
    </row>
    <row r="3" spans="1:12" ht="33.75" customHeight="1">
      <c r="A3" s="767"/>
      <c r="B3" s="782"/>
      <c r="C3" s="782"/>
      <c r="D3" s="782"/>
      <c r="E3" s="806" t="s">
        <v>388</v>
      </c>
      <c r="F3" s="811" t="s">
        <v>583</v>
      </c>
      <c r="G3" s="811"/>
      <c r="H3" s="782"/>
      <c r="I3" s="828"/>
    </row>
    <row r="4" spans="1:12" ht="21" customHeight="1">
      <c r="A4" s="768" t="s">
        <v>255</v>
      </c>
      <c r="B4" s="783">
        <f>IF(工事カルテ!H6="","",工事カルテ!H6)</f>
        <v>0</v>
      </c>
      <c r="C4" s="798"/>
      <c r="D4" s="798"/>
      <c r="E4" s="807"/>
      <c r="F4" s="812" t="s">
        <v>164</v>
      </c>
      <c r="G4" s="783">
        <f>IF(工事カルテ!H7="","",工事カルテ!H7)</f>
        <v>0</v>
      </c>
      <c r="H4" s="798"/>
      <c r="I4" s="807"/>
      <c r="K4" s="766" t="s">
        <v>583</v>
      </c>
    </row>
    <row r="5" spans="1:12" ht="21" customHeight="1">
      <c r="A5" s="769" t="s">
        <v>89</v>
      </c>
      <c r="B5" s="783">
        <f>IF(工事カルテ!I40="","",工事カルテ!I40)</f>
        <v>0</v>
      </c>
      <c r="C5" s="798"/>
      <c r="D5" s="798"/>
      <c r="E5" s="798"/>
      <c r="F5" s="798" t="str">
        <f>IF(工事カルテ!I41="","",工事カルテ!I41)</f>
        <v>　</v>
      </c>
      <c r="G5" s="798"/>
      <c r="H5" s="798"/>
      <c r="I5" s="829"/>
      <c r="K5" s="766" t="s">
        <v>627</v>
      </c>
      <c r="L5" s="766" t="s">
        <v>554</v>
      </c>
    </row>
    <row r="6" spans="1:12" ht="21" customHeight="1">
      <c r="A6" s="769" t="s">
        <v>628</v>
      </c>
      <c r="B6" s="784">
        <f>IF(工事カルテ!H12="","令和　　年　　月　　日",工事カルテ!H12)</f>
        <v>0</v>
      </c>
      <c r="C6" s="799"/>
      <c r="D6" s="799"/>
      <c r="E6" s="808" t="s">
        <v>286</v>
      </c>
      <c r="F6" s="813">
        <f>IF(工事カルテ!AH64="","令和 　年 　月 　日",工事カルテ!AH64)</f>
        <v>0</v>
      </c>
      <c r="G6" s="813"/>
      <c r="H6" s="813"/>
      <c r="I6" s="829"/>
      <c r="K6" s="766" t="s">
        <v>323</v>
      </c>
      <c r="L6" s="766" t="s">
        <v>629</v>
      </c>
    </row>
    <row r="7" spans="1:12" ht="21" customHeight="1">
      <c r="A7" s="769" t="s">
        <v>630</v>
      </c>
      <c r="B7" s="785">
        <f>IF(工事カルテ!W64="","",工事カルテ!W64)</f>
        <v>0</v>
      </c>
      <c r="C7" s="800"/>
      <c r="D7" s="800"/>
      <c r="E7" s="809" t="s">
        <v>45</v>
      </c>
      <c r="F7" s="809"/>
      <c r="G7" s="809"/>
      <c r="H7" s="809"/>
      <c r="I7" s="830"/>
    </row>
    <row r="8" spans="1:12" ht="21" customHeight="1">
      <c r="A8" s="770" t="str">
        <f>IF(F3=K4,"指示・協議",IF(F3=K5,"指　示","協　議"))</f>
        <v>指示・協議</v>
      </c>
      <c r="B8" s="786"/>
      <c r="C8" s="801"/>
      <c r="D8" s="801"/>
      <c r="E8" s="801"/>
      <c r="F8" s="801"/>
      <c r="G8" s="801"/>
      <c r="H8" s="801"/>
      <c r="I8" s="831"/>
    </row>
    <row r="9" spans="1:12" ht="21" customHeight="1">
      <c r="A9" s="771"/>
      <c r="B9" s="787"/>
      <c r="C9" s="802"/>
      <c r="D9" s="802"/>
      <c r="E9" s="802"/>
      <c r="F9" s="802"/>
      <c r="G9" s="802"/>
      <c r="H9" s="802"/>
      <c r="I9" s="832"/>
    </row>
    <row r="10" spans="1:12" ht="21" customHeight="1">
      <c r="A10" s="771"/>
      <c r="B10" s="787"/>
      <c r="C10" s="802"/>
      <c r="D10" s="802"/>
      <c r="E10" s="802"/>
      <c r="F10" s="802"/>
      <c r="G10" s="802"/>
      <c r="H10" s="802"/>
      <c r="I10" s="832"/>
    </row>
    <row r="11" spans="1:12" ht="21" customHeight="1">
      <c r="A11" s="771"/>
      <c r="B11" s="787"/>
      <c r="C11" s="802"/>
      <c r="D11" s="802"/>
      <c r="E11" s="802"/>
      <c r="F11" s="802"/>
      <c r="G11" s="802"/>
      <c r="H11" s="802"/>
      <c r="I11" s="832"/>
    </row>
    <row r="12" spans="1:12" ht="21" customHeight="1">
      <c r="A12" s="772" t="s">
        <v>631</v>
      </c>
      <c r="B12" s="787"/>
      <c r="C12" s="802"/>
      <c r="D12" s="802"/>
      <c r="E12" s="802"/>
      <c r="F12" s="802"/>
      <c r="G12" s="802"/>
      <c r="H12" s="802"/>
      <c r="I12" s="832"/>
    </row>
    <row r="13" spans="1:12" ht="21" customHeight="1">
      <c r="A13" s="772"/>
      <c r="B13" s="787"/>
      <c r="C13" s="802"/>
      <c r="D13" s="802"/>
      <c r="E13" s="802"/>
      <c r="F13" s="802"/>
      <c r="G13" s="802"/>
      <c r="H13" s="802"/>
      <c r="I13" s="832"/>
    </row>
    <row r="14" spans="1:12" ht="21" customHeight="1">
      <c r="A14" s="772"/>
      <c r="B14" s="787"/>
      <c r="C14" s="802"/>
      <c r="D14" s="802"/>
      <c r="E14" s="802"/>
      <c r="F14" s="802"/>
      <c r="G14" s="802"/>
      <c r="H14" s="802"/>
      <c r="I14" s="832"/>
    </row>
    <row r="15" spans="1:12" ht="21" customHeight="1">
      <c r="A15" s="773"/>
      <c r="B15" s="788"/>
      <c r="C15" s="803"/>
      <c r="D15" s="803"/>
      <c r="E15" s="803"/>
      <c r="F15" s="803"/>
      <c r="G15" s="803"/>
      <c r="H15" s="803"/>
      <c r="I15" s="833"/>
    </row>
    <row r="16" spans="1:12" ht="21" customHeight="1">
      <c r="A16" s="770" t="str">
        <f>A8</f>
        <v>指示・協議</v>
      </c>
      <c r="B16" s="786"/>
      <c r="C16" s="801"/>
      <c r="D16" s="801"/>
      <c r="E16" s="801"/>
      <c r="F16" s="801"/>
      <c r="G16" s="801"/>
      <c r="H16" s="801"/>
      <c r="I16" s="831"/>
    </row>
    <row r="17" spans="1:9" ht="21" customHeight="1">
      <c r="A17" s="771"/>
      <c r="B17" s="787"/>
      <c r="C17" s="802"/>
      <c r="D17" s="802"/>
      <c r="E17" s="802"/>
      <c r="F17" s="802"/>
      <c r="G17" s="802"/>
      <c r="H17" s="802"/>
      <c r="I17" s="832"/>
    </row>
    <row r="18" spans="1:9" ht="21" customHeight="1">
      <c r="A18" s="771"/>
      <c r="B18" s="789"/>
      <c r="C18" s="802"/>
      <c r="D18" s="802"/>
      <c r="E18" s="802"/>
      <c r="F18" s="802"/>
      <c r="G18" s="802"/>
      <c r="H18" s="802"/>
      <c r="I18" s="832"/>
    </row>
    <row r="19" spans="1:9" ht="21" customHeight="1">
      <c r="A19" s="771"/>
      <c r="B19" s="789"/>
      <c r="C19" s="802"/>
      <c r="D19" s="802"/>
      <c r="E19" s="802"/>
      <c r="F19" s="802"/>
      <c r="G19" s="802"/>
      <c r="H19" s="802"/>
      <c r="I19" s="832"/>
    </row>
    <row r="20" spans="1:9" ht="21" customHeight="1">
      <c r="A20" s="772" t="s">
        <v>621</v>
      </c>
      <c r="B20" s="789"/>
      <c r="C20" s="802"/>
      <c r="D20" s="802"/>
      <c r="E20" s="802"/>
      <c r="F20" s="802"/>
      <c r="G20" s="802"/>
      <c r="H20" s="802"/>
      <c r="I20" s="832"/>
    </row>
    <row r="21" spans="1:9" ht="21" customHeight="1">
      <c r="A21" s="772"/>
      <c r="B21" s="787"/>
      <c r="C21" s="802"/>
      <c r="D21" s="802"/>
      <c r="E21" s="802"/>
      <c r="F21" s="802"/>
      <c r="G21" s="802"/>
      <c r="H21" s="802"/>
      <c r="I21" s="832"/>
    </row>
    <row r="22" spans="1:9" ht="21" customHeight="1">
      <c r="A22" s="772"/>
      <c r="B22" s="787"/>
      <c r="C22" s="802"/>
      <c r="D22" s="802"/>
      <c r="E22" s="802"/>
      <c r="F22" s="802"/>
      <c r="G22" s="802"/>
      <c r="H22" s="802"/>
      <c r="I22" s="832"/>
    </row>
    <row r="23" spans="1:9" ht="21" customHeight="1">
      <c r="A23" s="772"/>
      <c r="B23" s="787"/>
      <c r="C23" s="802"/>
      <c r="D23" s="802"/>
      <c r="E23" s="802"/>
      <c r="F23" s="802"/>
      <c r="G23" s="802"/>
      <c r="H23" s="802"/>
      <c r="I23" s="832"/>
    </row>
    <row r="24" spans="1:9" ht="21" customHeight="1">
      <c r="A24" s="773"/>
      <c r="B24" s="788"/>
      <c r="C24" s="803"/>
      <c r="D24" s="803"/>
      <c r="E24" s="803"/>
      <c r="F24" s="803"/>
      <c r="G24" s="803"/>
      <c r="H24" s="803"/>
      <c r="I24" s="833"/>
    </row>
    <row r="25" spans="1:9" ht="24.75" customHeight="1">
      <c r="A25" s="774"/>
      <c r="B25" s="790"/>
      <c r="C25" s="790"/>
      <c r="D25" s="790"/>
      <c r="E25" s="790"/>
      <c r="F25" s="790"/>
      <c r="G25" s="790"/>
      <c r="H25" s="790"/>
      <c r="I25" s="834"/>
    </row>
    <row r="26" spans="1:9" ht="24.75" customHeight="1">
      <c r="A26" s="775" t="s">
        <v>632</v>
      </c>
      <c r="B26" s="791" t="s">
        <v>22</v>
      </c>
      <c r="C26" s="804"/>
      <c r="D26" s="804"/>
      <c r="E26" s="797" t="s">
        <v>633</v>
      </c>
      <c r="F26" s="797" t="s">
        <v>116</v>
      </c>
      <c r="G26" s="797"/>
      <c r="H26" s="797"/>
      <c r="I26" s="835"/>
    </row>
    <row r="27" spans="1:9" ht="24.75" customHeight="1">
      <c r="A27" s="776" t="str">
        <f>IF(F3=K4,"上記のとおり〔　協議　・　指示　〕してよろしいか伺います。",IF(F3=K5,"上記のとおり、指示してよろしいか伺います。","上記のとおり、協議してよろしいか伺います。"))</f>
        <v>上記のとおり〔　協議　・　指示　〕してよろしいか伺います。</v>
      </c>
      <c r="B27" s="792"/>
      <c r="C27" s="792"/>
      <c r="D27" s="792"/>
      <c r="E27" s="792"/>
      <c r="F27" s="792"/>
      <c r="G27" s="792"/>
      <c r="H27" s="793"/>
      <c r="I27" s="836"/>
    </row>
    <row r="28" spans="1:9" ht="24.75" customHeight="1">
      <c r="A28" s="777"/>
      <c r="B28" s="793"/>
      <c r="C28" s="793"/>
      <c r="D28" s="793"/>
      <c r="E28" s="793"/>
      <c r="F28" s="814" t="s">
        <v>360</v>
      </c>
      <c r="G28" s="814"/>
      <c r="H28" s="814"/>
      <c r="I28" s="835"/>
    </row>
    <row r="29" spans="1:9" ht="24.75" customHeight="1">
      <c r="A29" s="778" t="s">
        <v>292</v>
      </c>
      <c r="B29" s="794" t="s">
        <v>315</v>
      </c>
      <c r="C29" s="778" t="s">
        <v>432</v>
      </c>
      <c r="D29" s="794"/>
      <c r="E29" s="794" t="s">
        <v>635</v>
      </c>
      <c r="F29" s="794"/>
      <c r="G29" s="778" t="s">
        <v>78</v>
      </c>
      <c r="H29" s="769" t="s">
        <v>426</v>
      </c>
      <c r="I29" s="815" t="s">
        <v>440</v>
      </c>
    </row>
    <row r="30" spans="1:9" ht="24.75" customHeight="1">
      <c r="A30" s="778"/>
      <c r="B30" s="778"/>
      <c r="C30" s="778"/>
      <c r="D30" s="805"/>
      <c r="E30" s="794"/>
      <c r="F30" s="815"/>
      <c r="G30" s="778"/>
      <c r="H30" s="778"/>
      <c r="I30" s="778"/>
    </row>
    <row r="31" spans="1:9" ht="24.75" customHeight="1">
      <c r="A31" s="768"/>
      <c r="B31" s="768"/>
      <c r="C31" s="768"/>
      <c r="D31" s="780"/>
      <c r="E31" s="796"/>
      <c r="F31" s="816"/>
      <c r="G31" s="768"/>
      <c r="H31" s="821"/>
      <c r="I31" s="768"/>
    </row>
    <row r="32" spans="1:9" ht="24.75" customHeight="1">
      <c r="A32" s="776" t="str">
        <f>IF(F3=K4,"上記のとおり〔　協議　・　指示　〕します。",IF(F3=K5,"上記のとおり、指示します。","上記のとおり、協議します。"))</f>
        <v>上記のとおり〔　協議　・　指示　〕します。</v>
      </c>
      <c r="B32" s="792"/>
      <c r="C32" s="792"/>
      <c r="D32" s="792"/>
      <c r="E32" s="792"/>
      <c r="F32" s="792"/>
      <c r="G32" s="792"/>
      <c r="H32" s="822"/>
      <c r="I32" s="837" t="s">
        <v>440</v>
      </c>
    </row>
    <row r="33" spans="1:9" ht="24.75" customHeight="1">
      <c r="A33" s="779"/>
      <c r="B33" s="795"/>
      <c r="C33" s="795"/>
      <c r="D33" s="795"/>
      <c r="E33" s="795"/>
      <c r="F33" s="795"/>
      <c r="G33" s="795"/>
      <c r="H33" s="795"/>
      <c r="I33" s="778"/>
    </row>
    <row r="34" spans="1:9" ht="24.75" customHeight="1">
      <c r="A34" s="780"/>
      <c r="B34" s="796"/>
      <c r="C34" s="796"/>
      <c r="D34" s="797"/>
      <c r="E34" s="810" t="s">
        <v>460</v>
      </c>
      <c r="F34" s="810"/>
      <c r="G34" s="810"/>
      <c r="H34" s="823"/>
      <c r="I34" s="768"/>
    </row>
    <row r="35" spans="1:9" ht="24.75" customHeight="1">
      <c r="A35" s="776" t="s">
        <v>636</v>
      </c>
      <c r="B35" s="792"/>
      <c r="C35" s="792"/>
      <c r="D35" s="792"/>
      <c r="E35" s="792"/>
      <c r="F35" s="792"/>
      <c r="G35" s="817"/>
      <c r="H35" s="824" t="s">
        <v>322</v>
      </c>
      <c r="I35" s="824" t="s">
        <v>637</v>
      </c>
    </row>
    <row r="36" spans="1:9" ht="24.75" customHeight="1">
      <c r="A36" s="779"/>
      <c r="B36" s="795"/>
      <c r="C36" s="795"/>
      <c r="D36" s="795"/>
      <c r="E36" s="795"/>
      <c r="F36" s="795"/>
      <c r="G36" s="818"/>
      <c r="H36" s="825"/>
      <c r="I36" s="825"/>
    </row>
    <row r="37" spans="1:9" ht="24.75" customHeight="1">
      <c r="A37" s="781"/>
      <c r="B37" s="797"/>
      <c r="C37" s="797"/>
      <c r="D37" s="797"/>
      <c r="E37" s="810" t="s">
        <v>460</v>
      </c>
      <c r="F37" s="810"/>
      <c r="G37" s="819"/>
      <c r="H37" s="826"/>
      <c r="I37" s="826"/>
    </row>
    <row r="38" spans="1:9" ht="12.75" customHeight="1"/>
  </sheetData>
  <mergeCells count="49">
    <mergeCell ref="F3:G3"/>
    <mergeCell ref="B4:E4"/>
    <mergeCell ref="G4:I4"/>
    <mergeCell ref="B5:E5"/>
    <mergeCell ref="F5:H5"/>
    <mergeCell ref="B6:D6"/>
    <mergeCell ref="F6:H6"/>
    <mergeCell ref="B7:D7"/>
    <mergeCell ref="B8:I8"/>
    <mergeCell ref="B9:I9"/>
    <mergeCell ref="B10:I10"/>
    <mergeCell ref="B11:I11"/>
    <mergeCell ref="B12:I12"/>
    <mergeCell ref="B13:I13"/>
    <mergeCell ref="B14:I14"/>
    <mergeCell ref="B15:I15"/>
    <mergeCell ref="B16:I16"/>
    <mergeCell ref="B17:I17"/>
    <mergeCell ref="B18:I18"/>
    <mergeCell ref="B19:I19"/>
    <mergeCell ref="B20:I20"/>
    <mergeCell ref="B21:I21"/>
    <mergeCell ref="B22:I22"/>
    <mergeCell ref="B23:I23"/>
    <mergeCell ref="B24:I24"/>
    <mergeCell ref="C26:D26"/>
    <mergeCell ref="A27:G27"/>
    <mergeCell ref="F28:H28"/>
    <mergeCell ref="A34:C34"/>
    <mergeCell ref="E34:G34"/>
    <mergeCell ref="E37:G37"/>
    <mergeCell ref="A8:A11"/>
    <mergeCell ref="A12:A15"/>
    <mergeCell ref="A16:A19"/>
    <mergeCell ref="A20:A24"/>
    <mergeCell ref="A30:A31"/>
    <mergeCell ref="B30:B31"/>
    <mergeCell ref="C30:C31"/>
    <mergeCell ref="D30:D31"/>
    <mergeCell ref="E30:E31"/>
    <mergeCell ref="F30:F31"/>
    <mergeCell ref="G30:G31"/>
    <mergeCell ref="H30:H31"/>
    <mergeCell ref="I30:I31"/>
    <mergeCell ref="A32:G33"/>
    <mergeCell ref="I33:I34"/>
    <mergeCell ref="A35:G36"/>
    <mergeCell ref="H36:H37"/>
    <mergeCell ref="I36:I37"/>
  </mergeCells>
  <phoneticPr fontId="38"/>
  <conditionalFormatting sqref="H32">
    <cfRule type="expression" dxfId="3" priority="1" stopIfTrue="1">
      <formula>$H$32=""</formula>
    </cfRule>
  </conditionalFormatting>
  <conditionalFormatting sqref="H34">
    <cfRule type="expression" dxfId="2" priority="2" stopIfTrue="1">
      <formula>$H$32=$H$27</formula>
    </cfRule>
  </conditionalFormatting>
  <dataValidations count="1">
    <dataValidation type="list" allowBlank="1" showDropDown="0" showInputMessage="1" showErrorMessage="1" sqref="F3:G3">
      <formula1>$K$4:$K$6</formula1>
    </dataValidation>
  </dataValidations>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21">
    <tabColor indexed="46"/>
  </sheetPr>
  <dimension ref="A1:L37"/>
  <sheetViews>
    <sheetView view="pageBreakPreview" zoomScaleSheetLayoutView="100" workbookViewId="0">
      <pane ySplit="1" topLeftCell="A2" activePane="bottomLeft" state="frozen"/>
      <selection pane="bottomLeft" activeCell="A2" sqref="A2"/>
    </sheetView>
  </sheetViews>
  <sheetFormatPr defaultRowHeight="13.5"/>
  <cols>
    <col min="1" max="9" width="9.625" style="766" customWidth="1"/>
    <col min="10" max="16384" width="9" style="766" bestFit="1" customWidth="1"/>
  </cols>
  <sheetData>
    <row r="1" spans="1:12" s="571" customFormat="1" ht="51" customHeight="1"/>
    <row r="2" spans="1:12">
      <c r="H2" s="820" t="s">
        <v>130</v>
      </c>
      <c r="I2" s="827" t="s">
        <v>35</v>
      </c>
    </row>
    <row r="3" spans="1:12" ht="33.75" customHeight="1">
      <c r="A3" s="767"/>
      <c r="B3" s="782"/>
      <c r="C3" s="782"/>
      <c r="D3" s="782"/>
      <c r="E3" s="806" t="s">
        <v>388</v>
      </c>
      <c r="F3" s="811" t="s">
        <v>280</v>
      </c>
      <c r="G3" s="811"/>
      <c r="H3" s="782"/>
      <c r="I3" s="828"/>
    </row>
    <row r="4" spans="1:12" ht="21" customHeight="1">
      <c r="A4" s="768" t="s">
        <v>255</v>
      </c>
      <c r="B4" s="783">
        <f>IF(工事カルテ!H6="","",工事カルテ!H6)</f>
        <v>0</v>
      </c>
      <c r="C4" s="798"/>
      <c r="D4" s="798"/>
      <c r="E4" s="807"/>
      <c r="F4" s="812" t="s">
        <v>164</v>
      </c>
      <c r="G4" s="783">
        <f>IF(工事カルテ!H7="","",工事カルテ!H7)</f>
        <v>0</v>
      </c>
      <c r="H4" s="798"/>
      <c r="I4" s="807"/>
      <c r="K4" s="766" t="s">
        <v>280</v>
      </c>
    </row>
    <row r="5" spans="1:12" ht="21" customHeight="1">
      <c r="A5" s="769" t="s">
        <v>89</v>
      </c>
      <c r="B5" s="783">
        <f>IF(工事カルテ!I40="","",工事カルテ!I40)</f>
        <v>0</v>
      </c>
      <c r="C5" s="798"/>
      <c r="D5" s="798"/>
      <c r="E5" s="798"/>
      <c r="F5" s="798" t="str">
        <f>IF(工事カルテ!I41="","",工事カルテ!I41)</f>
        <v>　</v>
      </c>
      <c r="G5" s="798"/>
      <c r="H5" s="798"/>
      <c r="I5" s="829"/>
      <c r="K5" s="766" t="s">
        <v>638</v>
      </c>
      <c r="L5" s="766" t="s">
        <v>554</v>
      </c>
    </row>
    <row r="6" spans="1:12" ht="21" customHeight="1">
      <c r="A6" s="769" t="s">
        <v>628</v>
      </c>
      <c r="B6" s="842">
        <f>IF(工事カルテ!H12="","令和　　年　　月　　日",工事カルテ!H12)</f>
        <v>0</v>
      </c>
      <c r="C6" s="846"/>
      <c r="D6" s="846"/>
      <c r="E6" s="851" t="s">
        <v>286</v>
      </c>
      <c r="F6" s="853">
        <f>IF(工事カルテ!AH64="","令和 　年 　月 　日",工事カルテ!AH64)</f>
        <v>0</v>
      </c>
      <c r="G6" s="853"/>
      <c r="H6" s="853"/>
      <c r="I6" s="829"/>
      <c r="K6" s="766" t="s">
        <v>323</v>
      </c>
      <c r="L6" s="766" t="s">
        <v>629</v>
      </c>
    </row>
    <row r="7" spans="1:12" ht="21" customHeight="1">
      <c r="A7" s="769" t="s">
        <v>630</v>
      </c>
      <c r="B7" s="785">
        <f>IF(工事カルテ!W64="","",工事カルテ!W64)</f>
        <v>0</v>
      </c>
      <c r="C7" s="800"/>
      <c r="D7" s="800"/>
      <c r="E7" s="809" t="s">
        <v>45</v>
      </c>
      <c r="F7" s="809"/>
      <c r="G7" s="809"/>
      <c r="H7" s="809"/>
      <c r="I7" s="830"/>
    </row>
    <row r="8" spans="1:12" ht="21" customHeight="1">
      <c r="A8" s="770" t="str">
        <f>IF(F3=K4,"承諾・協議",IF(F3=K5,"承　諾","協　議"))</f>
        <v>承諾・協議</v>
      </c>
      <c r="B8" s="843"/>
      <c r="C8" s="847"/>
      <c r="D8" s="847"/>
      <c r="E8" s="847"/>
      <c r="F8" s="847"/>
      <c r="G8" s="847"/>
      <c r="H8" s="847"/>
      <c r="I8" s="859"/>
    </row>
    <row r="9" spans="1:12" ht="21" customHeight="1">
      <c r="A9" s="771"/>
      <c r="B9" s="844"/>
      <c r="C9" s="848"/>
      <c r="D9" s="848"/>
      <c r="E9" s="848"/>
      <c r="F9" s="848"/>
      <c r="G9" s="848"/>
      <c r="H9" s="848"/>
      <c r="I9" s="860"/>
    </row>
    <row r="10" spans="1:12" ht="21" customHeight="1">
      <c r="A10" s="771"/>
      <c r="B10" s="844"/>
      <c r="C10" s="848"/>
      <c r="D10" s="848"/>
      <c r="E10" s="848"/>
      <c r="F10" s="848"/>
      <c r="G10" s="848"/>
      <c r="H10" s="848"/>
      <c r="I10" s="860"/>
    </row>
    <row r="11" spans="1:12" ht="21" customHeight="1">
      <c r="A11" s="771"/>
      <c r="B11" s="844"/>
      <c r="C11" s="848"/>
      <c r="D11" s="848"/>
      <c r="E11" s="848"/>
      <c r="F11" s="848"/>
      <c r="G11" s="848"/>
      <c r="H11" s="848"/>
      <c r="I11" s="860"/>
    </row>
    <row r="12" spans="1:12" ht="21" customHeight="1">
      <c r="A12" s="772" t="s">
        <v>631</v>
      </c>
      <c r="B12" s="844"/>
      <c r="C12" s="848"/>
      <c r="D12" s="848"/>
      <c r="E12" s="848"/>
      <c r="F12" s="848"/>
      <c r="G12" s="848"/>
      <c r="H12" s="848"/>
      <c r="I12" s="860"/>
    </row>
    <row r="13" spans="1:12" ht="21" customHeight="1">
      <c r="A13" s="772"/>
      <c r="B13" s="844"/>
      <c r="C13" s="848"/>
      <c r="D13" s="848"/>
      <c r="E13" s="848"/>
      <c r="F13" s="848"/>
      <c r="G13" s="848"/>
      <c r="H13" s="848"/>
      <c r="I13" s="860"/>
    </row>
    <row r="14" spans="1:12" ht="21" customHeight="1">
      <c r="A14" s="772"/>
      <c r="B14" s="844"/>
      <c r="C14" s="848"/>
      <c r="D14" s="848"/>
      <c r="E14" s="848"/>
      <c r="F14" s="848"/>
      <c r="G14" s="848"/>
      <c r="H14" s="848"/>
      <c r="I14" s="860"/>
    </row>
    <row r="15" spans="1:12" ht="21" customHeight="1">
      <c r="A15" s="773"/>
      <c r="B15" s="845"/>
      <c r="C15" s="849"/>
      <c r="D15" s="849"/>
      <c r="E15" s="849"/>
      <c r="F15" s="849"/>
      <c r="G15" s="849"/>
      <c r="H15" s="849"/>
      <c r="I15" s="861"/>
    </row>
    <row r="16" spans="1:12" ht="24.75" customHeight="1">
      <c r="A16" s="776" t="str">
        <f>IF(F3=K4,"上記のとおり　〔　承諾願います　・　協議します　〕",IF(F3=K5,"上記のとおり、承諾願います。","上記のとおり、協議します。"))</f>
        <v>上記のとおり　〔　承諾願います　・　協議します　〕</v>
      </c>
      <c r="B16" s="792"/>
      <c r="C16" s="792"/>
      <c r="D16" s="792"/>
      <c r="E16" s="792"/>
      <c r="F16" s="792"/>
      <c r="G16" s="817"/>
      <c r="H16" s="858" t="s">
        <v>322</v>
      </c>
      <c r="I16" s="824" t="s">
        <v>637</v>
      </c>
    </row>
    <row r="17" spans="1:9" ht="24.75" customHeight="1">
      <c r="A17" s="838"/>
      <c r="B17" s="822"/>
      <c r="C17" s="822"/>
      <c r="D17" s="822"/>
      <c r="E17" s="822"/>
      <c r="F17" s="822"/>
      <c r="G17" s="855"/>
      <c r="H17" s="825"/>
      <c r="I17" s="825"/>
    </row>
    <row r="18" spans="1:9" ht="24.75" customHeight="1">
      <c r="A18" s="780"/>
      <c r="B18" s="796"/>
      <c r="C18" s="796"/>
      <c r="D18" s="850"/>
      <c r="E18" s="852" t="s">
        <v>360</v>
      </c>
      <c r="F18" s="852"/>
      <c r="G18" s="856"/>
      <c r="H18" s="826"/>
      <c r="I18" s="826"/>
    </row>
    <row r="19" spans="1:9" ht="21" customHeight="1">
      <c r="A19" s="839" t="s">
        <v>265</v>
      </c>
      <c r="B19" s="805"/>
      <c r="C19" s="794"/>
      <c r="D19" s="794"/>
      <c r="E19" s="794"/>
      <c r="F19" s="794"/>
      <c r="G19" s="794"/>
      <c r="H19" s="794"/>
      <c r="I19" s="815"/>
    </row>
    <row r="20" spans="1:9" ht="21" customHeight="1">
      <c r="A20" s="840"/>
      <c r="B20" s="838"/>
      <c r="C20" s="822"/>
      <c r="D20" s="822"/>
      <c r="E20" s="822"/>
      <c r="F20" s="822"/>
      <c r="G20" s="822"/>
      <c r="H20" s="822"/>
      <c r="I20" s="855"/>
    </row>
    <row r="21" spans="1:9" ht="21" customHeight="1">
      <c r="A21" s="840"/>
      <c r="B21" s="838"/>
      <c r="C21" s="822"/>
      <c r="D21" s="822"/>
      <c r="E21" s="822"/>
      <c r="F21" s="822"/>
      <c r="G21" s="822"/>
      <c r="H21" s="822"/>
      <c r="I21" s="855"/>
    </row>
    <row r="22" spans="1:9" ht="21" customHeight="1">
      <c r="A22" s="840"/>
      <c r="B22" s="838"/>
      <c r="C22" s="822"/>
      <c r="D22" s="822"/>
      <c r="E22" s="822"/>
      <c r="F22" s="822"/>
      <c r="G22" s="822"/>
      <c r="H22" s="822"/>
      <c r="I22" s="855"/>
    </row>
    <row r="23" spans="1:9" ht="21" customHeight="1">
      <c r="A23" s="840"/>
      <c r="B23" s="838"/>
      <c r="C23" s="822"/>
      <c r="D23" s="822"/>
      <c r="E23" s="822"/>
      <c r="F23" s="822"/>
      <c r="G23" s="822"/>
      <c r="H23" s="822"/>
      <c r="I23" s="855"/>
    </row>
    <row r="24" spans="1:9" ht="21" customHeight="1">
      <c r="A24" s="841"/>
      <c r="B24" s="780"/>
      <c r="C24" s="796"/>
      <c r="D24" s="796"/>
      <c r="E24" s="796"/>
      <c r="F24" s="796"/>
      <c r="G24" s="796"/>
      <c r="H24" s="796"/>
      <c r="I24" s="816"/>
    </row>
    <row r="25" spans="1:9" ht="24.75" customHeight="1">
      <c r="A25" s="774"/>
      <c r="B25" s="790"/>
      <c r="C25" s="790"/>
      <c r="D25" s="790"/>
      <c r="E25" s="790"/>
      <c r="F25" s="790"/>
      <c r="G25" s="790"/>
      <c r="H25" s="790"/>
      <c r="I25" s="834"/>
    </row>
    <row r="26" spans="1:9" ht="24.75" customHeight="1">
      <c r="A26" s="775" t="s">
        <v>632</v>
      </c>
      <c r="B26" s="791" t="s">
        <v>22</v>
      </c>
      <c r="C26" s="804"/>
      <c r="D26" s="804"/>
      <c r="E26" s="797" t="s">
        <v>633</v>
      </c>
      <c r="F26" s="797" t="s">
        <v>116</v>
      </c>
      <c r="G26" s="797"/>
      <c r="H26" s="797"/>
      <c r="I26" s="835"/>
    </row>
    <row r="27" spans="1:9" ht="24.75" customHeight="1">
      <c r="A27" s="776" t="s">
        <v>639</v>
      </c>
      <c r="B27" s="792"/>
      <c r="C27" s="792"/>
      <c r="D27" s="792"/>
      <c r="E27" s="792"/>
      <c r="F27" s="792"/>
      <c r="G27" s="792"/>
      <c r="H27" s="793"/>
      <c r="I27" s="836"/>
    </row>
    <row r="28" spans="1:9" ht="24.75" customHeight="1">
      <c r="A28" s="777"/>
      <c r="B28" s="793"/>
      <c r="C28" s="793"/>
      <c r="D28" s="793"/>
      <c r="E28" s="793"/>
      <c r="F28" s="852" t="s">
        <v>360</v>
      </c>
      <c r="G28" s="852"/>
      <c r="H28" s="852"/>
      <c r="I28" s="862"/>
    </row>
    <row r="29" spans="1:9" ht="24.75" customHeight="1">
      <c r="A29" s="778" t="s">
        <v>292</v>
      </c>
      <c r="B29" s="794" t="s">
        <v>315</v>
      </c>
      <c r="C29" s="778" t="s">
        <v>432</v>
      </c>
      <c r="D29" s="794"/>
      <c r="E29" s="794" t="s">
        <v>635</v>
      </c>
      <c r="F29" s="794"/>
      <c r="G29" s="778" t="s">
        <v>78</v>
      </c>
      <c r="H29" s="769" t="s">
        <v>426</v>
      </c>
      <c r="I29" s="815" t="s">
        <v>440</v>
      </c>
    </row>
    <row r="30" spans="1:9" ht="24.75" customHeight="1">
      <c r="A30" s="778"/>
      <c r="B30" s="778"/>
      <c r="C30" s="778"/>
      <c r="D30" s="805"/>
      <c r="E30" s="794"/>
      <c r="F30" s="815"/>
      <c r="G30" s="778"/>
      <c r="H30" s="778"/>
      <c r="I30" s="778"/>
    </row>
    <row r="31" spans="1:9" ht="24.75" customHeight="1">
      <c r="A31" s="768"/>
      <c r="B31" s="768"/>
      <c r="C31" s="768"/>
      <c r="D31" s="780"/>
      <c r="E31" s="796"/>
      <c r="F31" s="816"/>
      <c r="G31" s="768"/>
      <c r="H31" s="821"/>
      <c r="I31" s="768"/>
    </row>
    <row r="32" spans="1:9" ht="24.75" customHeight="1">
      <c r="A32" s="776" t="s">
        <v>640</v>
      </c>
      <c r="B32" s="792"/>
      <c r="C32" s="792"/>
      <c r="D32" s="792"/>
      <c r="E32" s="792"/>
      <c r="F32" s="792"/>
      <c r="G32" s="792"/>
      <c r="H32" s="822"/>
      <c r="I32" s="769" t="s">
        <v>440</v>
      </c>
    </row>
    <row r="33" spans="1:9" ht="24.75" customHeight="1">
      <c r="A33" s="779"/>
      <c r="B33" s="795"/>
      <c r="C33" s="795"/>
      <c r="D33" s="795"/>
      <c r="E33" s="795"/>
      <c r="F33" s="795"/>
      <c r="G33" s="795"/>
      <c r="H33" s="795"/>
      <c r="I33" s="778"/>
    </row>
    <row r="34" spans="1:9" ht="24.75" customHeight="1">
      <c r="A34" s="780"/>
      <c r="B34" s="796"/>
      <c r="C34" s="796"/>
      <c r="D34" s="850"/>
      <c r="E34" s="814" t="s">
        <v>360</v>
      </c>
      <c r="F34" s="814"/>
      <c r="G34" s="814"/>
      <c r="H34" s="823"/>
      <c r="I34" s="768"/>
    </row>
    <row r="35" spans="1:9" ht="24.75" customHeight="1">
      <c r="A35" s="776" t="s">
        <v>223</v>
      </c>
      <c r="B35" s="792"/>
      <c r="C35" s="792"/>
      <c r="D35" s="792"/>
      <c r="E35" s="792"/>
      <c r="F35" s="792"/>
      <c r="G35" s="817"/>
      <c r="H35" s="824" t="s">
        <v>322</v>
      </c>
      <c r="I35" s="824" t="s">
        <v>637</v>
      </c>
    </row>
    <row r="36" spans="1:9" ht="24.75" customHeight="1">
      <c r="A36" s="779"/>
      <c r="B36" s="795"/>
      <c r="C36" s="795"/>
      <c r="D36" s="795"/>
      <c r="E36" s="795"/>
      <c r="F36" s="795"/>
      <c r="G36" s="818"/>
      <c r="H36" s="825"/>
      <c r="I36" s="825"/>
    </row>
    <row r="37" spans="1:9" ht="24.75" customHeight="1">
      <c r="A37" s="781"/>
      <c r="B37" s="797"/>
      <c r="C37" s="797"/>
      <c r="D37" s="850"/>
      <c r="E37" s="814" t="s">
        <v>360</v>
      </c>
      <c r="F37" s="854"/>
      <c r="G37" s="857"/>
      <c r="H37" s="826"/>
      <c r="I37" s="826"/>
    </row>
    <row r="38" spans="1:9" ht="12.75" customHeight="1"/>
  </sheetData>
  <mergeCells count="38">
    <mergeCell ref="F3:G3"/>
    <mergeCell ref="B4:E4"/>
    <mergeCell ref="G4:I4"/>
    <mergeCell ref="B5:E5"/>
    <mergeCell ref="F5:H5"/>
    <mergeCell ref="B6:D6"/>
    <mergeCell ref="F6:H6"/>
    <mergeCell ref="B7:D7"/>
    <mergeCell ref="A16:G16"/>
    <mergeCell ref="A18:C18"/>
    <mergeCell ref="E18:G18"/>
    <mergeCell ref="C26:D26"/>
    <mergeCell ref="A27:G27"/>
    <mergeCell ref="F28:H28"/>
    <mergeCell ref="A34:C34"/>
    <mergeCell ref="E34:G34"/>
    <mergeCell ref="E37:G37"/>
    <mergeCell ref="A8:A11"/>
    <mergeCell ref="A12:A15"/>
    <mergeCell ref="H17:H18"/>
    <mergeCell ref="I17:I18"/>
    <mergeCell ref="A19:A24"/>
    <mergeCell ref="B19:I24"/>
    <mergeCell ref="A30:A31"/>
    <mergeCell ref="B30:B31"/>
    <mergeCell ref="C30:C31"/>
    <mergeCell ref="D30:D31"/>
    <mergeCell ref="E30:E31"/>
    <mergeCell ref="F30:F31"/>
    <mergeCell ref="G30:G31"/>
    <mergeCell ref="H30:H31"/>
    <mergeCell ref="I30:I31"/>
    <mergeCell ref="A32:G33"/>
    <mergeCell ref="I33:I34"/>
    <mergeCell ref="A35:G36"/>
    <mergeCell ref="H36:H37"/>
    <mergeCell ref="I36:I37"/>
    <mergeCell ref="B8:I15"/>
  </mergeCells>
  <phoneticPr fontId="38"/>
  <conditionalFormatting sqref="H32">
    <cfRule type="expression" dxfId="1" priority="1" stopIfTrue="1">
      <formula>$H$32=""</formula>
    </cfRule>
  </conditionalFormatting>
  <conditionalFormatting sqref="H34">
    <cfRule type="expression" dxfId="0" priority="2" stopIfTrue="1">
      <formula>$H$32=$H$27</formula>
    </cfRule>
  </conditionalFormatting>
  <dataValidations count="1">
    <dataValidation type="list" allowBlank="1" showDropDown="0" showInputMessage="1" showErrorMessage="1" sqref="F3:G3">
      <formula1>$K$4:$K$6</formula1>
    </dataValidation>
  </dataValidations>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9">
    <tabColor indexed="12"/>
  </sheetPr>
  <dimension ref="A1:I35"/>
  <sheetViews>
    <sheetView view="pageBreakPreview" zoomScaleSheetLayoutView="100" workbookViewId="0">
      <pane ySplit="1" topLeftCell="A23" activePane="bottomLeft" state="frozen"/>
      <selection pane="bottomLeft" activeCell="I33" sqref="I33"/>
    </sheetView>
  </sheetViews>
  <sheetFormatPr defaultRowHeight="13.5"/>
  <cols>
    <col min="1" max="1" width="20.125" customWidth="1"/>
    <col min="2" max="2" width="10" customWidth="1"/>
    <col min="3" max="4" width="11.625" customWidth="1"/>
    <col min="5" max="5" width="10" customWidth="1"/>
    <col min="6" max="7" width="11.625" customWidth="1"/>
  </cols>
  <sheetData>
    <row r="1" spans="1:9" s="571" customFormat="1" ht="51" customHeight="1"/>
    <row r="2" spans="1:9" ht="18" customHeight="1">
      <c r="A2" s="607"/>
      <c r="B2" s="670"/>
      <c r="C2" s="670"/>
      <c r="D2" s="670"/>
      <c r="E2" s="670"/>
      <c r="F2" s="660" t="s">
        <v>591</v>
      </c>
      <c r="G2" s="660"/>
    </row>
    <row r="3" spans="1:9" ht="18" customHeight="1">
      <c r="A3" s="607"/>
      <c r="B3" s="670"/>
      <c r="C3" s="670"/>
      <c r="D3" s="670"/>
      <c r="E3" s="670"/>
      <c r="F3" s="661" t="s">
        <v>592</v>
      </c>
      <c r="G3" s="661"/>
      <c r="I3" s="556" t="s">
        <v>532</v>
      </c>
    </row>
    <row r="4" spans="1:9" ht="18" customHeight="1">
      <c r="A4" s="670"/>
      <c r="B4" s="670"/>
      <c r="C4" s="670"/>
      <c r="D4" s="670"/>
      <c r="E4" s="670"/>
      <c r="F4" s="881"/>
      <c r="G4" s="881"/>
    </row>
    <row r="5" spans="1:9" ht="18" customHeight="1">
      <c r="A5" s="607"/>
      <c r="B5" s="670"/>
      <c r="C5" s="670"/>
      <c r="D5" s="670"/>
      <c r="E5" s="670"/>
      <c r="F5" s="670"/>
      <c r="G5" s="670"/>
    </row>
    <row r="6" spans="1:9" ht="18" customHeight="1">
      <c r="A6" s="668" t="s">
        <v>366</v>
      </c>
      <c r="B6" s="668"/>
      <c r="C6" s="668"/>
      <c r="D6" s="668"/>
      <c r="E6" s="668"/>
      <c r="F6" s="668"/>
      <c r="G6" s="668"/>
    </row>
    <row r="7" spans="1:9" ht="18" customHeight="1">
      <c r="A7" s="668"/>
      <c r="B7" s="668"/>
      <c r="C7" s="668"/>
      <c r="D7" s="668"/>
      <c r="E7" s="668"/>
      <c r="F7" s="668"/>
      <c r="G7" s="668"/>
    </row>
    <row r="8" spans="1:9" ht="18" customHeight="1">
      <c r="A8" s="607"/>
      <c r="B8" s="670"/>
      <c r="C8" s="670"/>
      <c r="D8" s="670"/>
      <c r="E8" s="670"/>
      <c r="F8" s="670"/>
      <c r="G8" s="670"/>
    </row>
    <row r="9" spans="1:9" ht="18" customHeight="1">
      <c r="A9" s="607"/>
      <c r="B9" s="607"/>
      <c r="C9" s="670"/>
      <c r="D9" s="670"/>
      <c r="E9" s="670"/>
      <c r="F9" s="670"/>
      <c r="G9" s="670"/>
    </row>
    <row r="10" spans="1:9" ht="18" customHeight="1">
      <c r="A10" s="630">
        <f>IF(工事カルテ!I40="","",工事カルテ!I40)</f>
        <v>0</v>
      </c>
      <c r="B10" s="627"/>
      <c r="C10" s="627"/>
      <c r="D10" s="627"/>
      <c r="E10" s="627"/>
      <c r="F10" s="627"/>
      <c r="G10" s="627"/>
    </row>
    <row r="11" spans="1:9" ht="18" customHeight="1">
      <c r="A11" s="631" t="str">
        <f>CONCATENATE(IF(工事カルテ!I41="","",工事カルテ!I41),"　様")</f>
        <v>　　様</v>
      </c>
      <c r="B11" s="642"/>
      <c r="C11" s="627"/>
      <c r="D11" s="627"/>
      <c r="E11" s="627"/>
      <c r="F11" s="627"/>
      <c r="G11" s="627"/>
    </row>
    <row r="12" spans="1:9" ht="18" customHeight="1">
      <c r="A12" s="627"/>
      <c r="B12" s="642"/>
      <c r="C12" s="627"/>
      <c r="D12" s="627"/>
      <c r="E12" s="627"/>
      <c r="F12" s="627"/>
      <c r="G12" s="627"/>
    </row>
    <row r="13" spans="1:9" ht="18" customHeight="1">
      <c r="A13" s="627"/>
      <c r="B13" s="642"/>
      <c r="C13" s="627"/>
      <c r="D13" s="627"/>
      <c r="E13" s="627"/>
      <c r="F13" s="627"/>
      <c r="G13" s="627"/>
    </row>
    <row r="14" spans="1:9" ht="18" customHeight="1">
      <c r="A14" s="627"/>
      <c r="B14" s="627"/>
      <c r="C14" s="627"/>
      <c r="D14" s="627"/>
      <c r="E14" s="659" t="str">
        <f>CONCATENATE(工事カルテ!AT17,"　",工事カルテ!AW17)</f>
        <v>倉吉市長　広田　一恭</v>
      </c>
      <c r="F14" s="642"/>
      <c r="G14" s="634"/>
    </row>
    <row r="15" spans="1:9" ht="18" customHeight="1">
      <c r="A15" s="607"/>
      <c r="B15" s="670"/>
      <c r="C15" s="670"/>
      <c r="D15" s="670"/>
      <c r="E15" s="670"/>
      <c r="F15" s="670"/>
      <c r="G15" s="670"/>
    </row>
    <row r="16" spans="1:9" ht="18" customHeight="1">
      <c r="A16" s="607"/>
      <c r="B16" s="670"/>
      <c r="C16" s="670"/>
      <c r="D16" s="670"/>
      <c r="E16" s="670"/>
      <c r="F16" s="670"/>
      <c r="G16" s="670"/>
    </row>
    <row r="17" spans="1:7" ht="18" customHeight="1">
      <c r="A17" s="632" t="s">
        <v>641</v>
      </c>
      <c r="B17" s="632"/>
      <c r="C17" s="632"/>
      <c r="D17" s="632"/>
      <c r="E17" s="632"/>
      <c r="F17" s="632"/>
      <c r="G17" s="632"/>
    </row>
    <row r="18" spans="1:7" ht="18" customHeight="1">
      <c r="A18" s="632"/>
      <c r="B18" s="632"/>
      <c r="C18" s="632"/>
      <c r="D18" s="632"/>
      <c r="E18" s="632"/>
      <c r="F18" s="632"/>
      <c r="G18" s="632"/>
    </row>
    <row r="19" spans="1:7" ht="18" customHeight="1">
      <c r="A19" s="669"/>
      <c r="B19" s="669"/>
      <c r="C19" s="669"/>
      <c r="D19" s="669"/>
      <c r="E19" s="669"/>
      <c r="F19" s="669"/>
      <c r="G19" s="669"/>
    </row>
    <row r="20" spans="1:7" ht="18" customHeight="1">
      <c r="A20" s="607"/>
      <c r="B20" s="670"/>
      <c r="C20" s="670"/>
      <c r="D20" s="670"/>
      <c r="E20" s="670"/>
      <c r="F20" s="670"/>
      <c r="G20" s="670"/>
    </row>
    <row r="21" spans="1:7" ht="18" customHeight="1">
      <c r="A21" s="671" t="s">
        <v>642</v>
      </c>
      <c r="B21" s="671"/>
      <c r="C21" s="671"/>
      <c r="D21" s="671"/>
      <c r="E21" s="671"/>
      <c r="F21" s="671"/>
      <c r="G21" s="671"/>
    </row>
    <row r="22" spans="1:7" ht="18" customHeight="1">
      <c r="A22" s="671"/>
      <c r="B22" s="671"/>
      <c r="C22" s="671"/>
      <c r="D22" s="671"/>
      <c r="E22" s="671"/>
      <c r="F22" s="671"/>
      <c r="G22" s="671"/>
    </row>
    <row r="23" spans="1:7" ht="18" customHeight="1">
      <c r="A23" s="607"/>
      <c r="B23" s="670"/>
      <c r="C23" s="670"/>
      <c r="D23" s="670"/>
      <c r="E23" s="670"/>
      <c r="F23" s="670"/>
      <c r="G23" s="670"/>
    </row>
    <row r="24" spans="1:7" ht="30" customHeight="1">
      <c r="A24" s="636" t="s">
        <v>596</v>
      </c>
      <c r="B24" s="649">
        <f>IF(工事カルテ!H6="","",工事カルテ!H6)</f>
        <v>0</v>
      </c>
      <c r="C24" s="654"/>
      <c r="D24" s="654"/>
      <c r="E24" s="654"/>
      <c r="F24" s="654"/>
      <c r="G24" s="663"/>
    </row>
    <row r="25" spans="1:7" ht="30" customHeight="1">
      <c r="A25" s="863" t="s">
        <v>164</v>
      </c>
      <c r="B25" s="649">
        <f>IF(工事カルテ!H7="","",工事カルテ!H7)</f>
        <v>0</v>
      </c>
      <c r="C25" s="654"/>
      <c r="D25" s="654"/>
      <c r="E25" s="654"/>
      <c r="F25" s="654"/>
      <c r="G25" s="663"/>
    </row>
    <row r="26" spans="1:7" ht="30" customHeight="1">
      <c r="A26" s="863" t="s">
        <v>285</v>
      </c>
      <c r="B26" s="867" t="str">
        <f>IF(工事カルテ!H66="","令和 　年 　月 　日",工事カルテ!H12)</f>
        <v>令和 　年 　月 　日</v>
      </c>
      <c r="C26" s="873"/>
      <c r="D26" s="879" t="s">
        <v>643</v>
      </c>
      <c r="E26" s="873">
        <f>IF(工事カルテ!AH64="","令和 　年 　月 　日",工事カルテ!AH64)</f>
        <v>0</v>
      </c>
      <c r="F26" s="873"/>
      <c r="G26" s="648" t="s">
        <v>644</v>
      </c>
    </row>
    <row r="27" spans="1:7" ht="30" customHeight="1">
      <c r="A27" s="864" t="s">
        <v>645</v>
      </c>
      <c r="B27" s="868" t="s">
        <v>646</v>
      </c>
      <c r="C27" s="874"/>
      <c r="D27" s="722" t="s">
        <v>643</v>
      </c>
      <c r="E27" s="880" t="s">
        <v>646</v>
      </c>
      <c r="F27" s="880"/>
      <c r="G27" s="882" t="s">
        <v>644</v>
      </c>
    </row>
    <row r="28" spans="1:7" ht="30" customHeight="1">
      <c r="A28" s="865" t="s">
        <v>647</v>
      </c>
      <c r="B28" s="869" t="s">
        <v>98</v>
      </c>
      <c r="C28" s="875"/>
      <c r="D28" s="875"/>
      <c r="E28" s="875"/>
      <c r="F28" s="875"/>
      <c r="G28" s="883"/>
    </row>
    <row r="29" spans="1:7" ht="30" customHeight="1">
      <c r="A29" s="635" t="s">
        <v>648</v>
      </c>
      <c r="B29" s="870"/>
      <c r="C29" s="876"/>
      <c r="D29" s="876"/>
      <c r="E29" s="876"/>
      <c r="F29" s="876"/>
      <c r="G29" s="884"/>
    </row>
    <row r="30" spans="1:7" ht="30" customHeight="1">
      <c r="A30" s="866"/>
      <c r="B30" s="871"/>
      <c r="C30" s="877"/>
      <c r="D30" s="877"/>
      <c r="E30" s="877"/>
      <c r="F30" s="877"/>
      <c r="G30" s="885"/>
    </row>
    <row r="31" spans="1:7" ht="30" customHeight="1">
      <c r="A31" s="866"/>
      <c r="B31" s="871"/>
      <c r="C31" s="877"/>
      <c r="D31" s="877"/>
      <c r="E31" s="877"/>
      <c r="F31" s="877"/>
      <c r="G31" s="885"/>
    </row>
    <row r="32" spans="1:7" ht="30" customHeight="1">
      <c r="A32" s="865"/>
      <c r="B32" s="872"/>
      <c r="C32" s="878"/>
      <c r="D32" s="878"/>
      <c r="E32" s="878"/>
      <c r="F32" s="878"/>
      <c r="G32" s="886"/>
    </row>
    <row r="33" spans="1:7" ht="18" customHeight="1">
      <c r="A33" s="633"/>
      <c r="B33" s="676"/>
      <c r="C33" s="676"/>
      <c r="D33" s="670"/>
      <c r="E33" s="670"/>
      <c r="F33" s="670"/>
      <c r="G33" s="670"/>
    </row>
    <row r="34" spans="1:7">
      <c r="A34" s="17"/>
      <c r="B34" s="468"/>
      <c r="C34" s="468"/>
      <c r="D34" s="468"/>
      <c r="E34" s="468"/>
      <c r="F34" s="468"/>
      <c r="G34" s="468"/>
    </row>
    <row r="35" spans="1:7">
      <c r="A35" s="17"/>
      <c r="B35" s="468"/>
      <c r="C35" s="468"/>
      <c r="D35" s="468"/>
      <c r="E35" s="468"/>
      <c r="F35" s="468"/>
      <c r="G35" s="468"/>
    </row>
  </sheetData>
  <mergeCells count="13">
    <mergeCell ref="F2:G2"/>
    <mergeCell ref="F3:G3"/>
    <mergeCell ref="A21:G21"/>
    <mergeCell ref="B24:G24"/>
    <mergeCell ref="B25:G25"/>
    <mergeCell ref="B26:C26"/>
    <mergeCell ref="E26:F26"/>
    <mergeCell ref="B27:C27"/>
    <mergeCell ref="E27:F27"/>
    <mergeCell ref="B28:G28"/>
    <mergeCell ref="A6:G7"/>
    <mergeCell ref="A17:G18"/>
    <mergeCell ref="B29:G32"/>
  </mergeCells>
  <phoneticPr fontId="47" type="Hiragana"/>
  <hyperlinks>
    <hyperlink ref="I3" r:id="rId1"/>
  </hyperlinks>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2"/>
  <headerFooter alignWithMargins="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5">
    <tabColor indexed="12"/>
  </sheetPr>
  <dimension ref="A1:K38"/>
  <sheetViews>
    <sheetView view="pageBreakPreview" zoomScale="115" zoomScaleSheetLayoutView="115" workbookViewId="0">
      <pane ySplit="1" topLeftCell="A2" activePane="bottomLeft" state="frozen"/>
      <selection pane="bottomLeft" activeCell="F24" sqref="F24"/>
    </sheetView>
  </sheetViews>
  <sheetFormatPr defaultRowHeight="12"/>
  <cols>
    <col min="1" max="1" width="5.625" style="887" customWidth="1"/>
    <col min="2" max="3" width="10.625" style="887" customWidth="1"/>
    <col min="4" max="5" width="10.625" style="515" customWidth="1"/>
    <col min="6" max="6" width="50.625" style="515" customWidth="1"/>
    <col min="7" max="8" width="10.625" style="515" customWidth="1"/>
    <col min="9" max="9" width="15.625" style="515" customWidth="1"/>
    <col min="10" max="16384" width="9" style="515" bestFit="1" customWidth="1"/>
  </cols>
  <sheetData>
    <row r="1" spans="1:11" s="571" customFormat="1" ht="51" customHeight="1"/>
    <row r="2" spans="1:11" ht="13.5" customHeight="1">
      <c r="A2" s="888" t="s">
        <v>15</v>
      </c>
      <c r="B2" s="888"/>
      <c r="C2" s="888"/>
      <c r="D2" s="888"/>
      <c r="E2" s="888"/>
      <c r="F2" s="888"/>
      <c r="G2" s="888"/>
      <c r="H2" s="888"/>
      <c r="I2" s="888"/>
    </row>
    <row r="3" spans="1:11" ht="13.5" customHeight="1">
      <c r="A3" s="889"/>
    </row>
    <row r="4" spans="1:11" ht="13.5" customHeight="1">
      <c r="A4" s="889" t="s">
        <v>649</v>
      </c>
      <c r="K4" s="515" t="s">
        <v>694</v>
      </c>
    </row>
    <row r="5" spans="1:11" s="887" customFormat="1" ht="27" customHeight="1">
      <c r="A5" s="890" t="s">
        <v>650</v>
      </c>
      <c r="B5" s="890" t="s">
        <v>600</v>
      </c>
      <c r="C5" s="890" t="s">
        <v>369</v>
      </c>
      <c r="D5" s="893" t="s">
        <v>569</v>
      </c>
      <c r="E5" s="895" t="s">
        <v>651</v>
      </c>
      <c r="F5" s="897"/>
      <c r="G5" s="893" t="s">
        <v>140</v>
      </c>
      <c r="H5" s="893" t="s">
        <v>124</v>
      </c>
      <c r="I5" s="890" t="s">
        <v>652</v>
      </c>
      <c r="K5" s="556" t="s">
        <v>238</v>
      </c>
    </row>
    <row r="6" spans="1:11">
      <c r="A6" s="891"/>
      <c r="B6" s="892"/>
      <c r="C6" s="891"/>
      <c r="D6" s="894"/>
      <c r="E6" s="896"/>
      <c r="F6" s="898"/>
      <c r="G6" s="894"/>
      <c r="H6" s="894"/>
      <c r="I6" s="894"/>
    </row>
    <row r="7" spans="1:11">
      <c r="A7" s="891"/>
      <c r="B7" s="892"/>
      <c r="C7" s="891"/>
      <c r="D7" s="894"/>
      <c r="E7" s="896"/>
      <c r="F7" s="898"/>
      <c r="G7" s="894"/>
      <c r="H7" s="894"/>
      <c r="I7" s="894"/>
    </row>
    <row r="8" spans="1:11">
      <c r="A8" s="891"/>
      <c r="B8" s="892"/>
      <c r="C8" s="891"/>
      <c r="D8" s="894"/>
      <c r="E8" s="896"/>
      <c r="F8" s="898"/>
      <c r="G8" s="894"/>
      <c r="H8" s="894"/>
      <c r="I8" s="894"/>
    </row>
    <row r="9" spans="1:11">
      <c r="A9" s="891"/>
      <c r="B9" s="892"/>
      <c r="C9" s="891"/>
      <c r="D9" s="894"/>
      <c r="E9" s="896"/>
      <c r="F9" s="898"/>
      <c r="G9" s="894"/>
      <c r="H9" s="894"/>
      <c r="I9" s="894"/>
    </row>
    <row r="10" spans="1:11">
      <c r="A10" s="891"/>
      <c r="B10" s="892"/>
      <c r="C10" s="891"/>
      <c r="D10" s="894"/>
      <c r="E10" s="896"/>
      <c r="F10" s="898"/>
      <c r="G10" s="894"/>
      <c r="H10" s="894"/>
      <c r="I10" s="894"/>
    </row>
    <row r="11" spans="1:11">
      <c r="A11" s="891"/>
      <c r="B11" s="892"/>
      <c r="C11" s="891"/>
      <c r="D11" s="894"/>
      <c r="E11" s="896"/>
      <c r="F11" s="898"/>
      <c r="G11" s="894"/>
      <c r="H11" s="894"/>
      <c r="I11" s="894"/>
    </row>
    <row r="12" spans="1:11">
      <c r="A12" s="891"/>
      <c r="B12" s="891"/>
      <c r="C12" s="891"/>
      <c r="D12" s="894"/>
      <c r="E12" s="896"/>
      <c r="F12" s="898"/>
      <c r="G12" s="894"/>
      <c r="H12" s="894"/>
      <c r="I12" s="894"/>
    </row>
    <row r="13" spans="1:11">
      <c r="A13" s="891"/>
      <c r="B13" s="891"/>
      <c r="C13" s="891"/>
      <c r="D13" s="894"/>
      <c r="E13" s="896"/>
      <c r="F13" s="898"/>
      <c r="G13" s="894"/>
      <c r="H13" s="894"/>
      <c r="I13" s="894"/>
    </row>
    <row r="14" spans="1:11">
      <c r="A14" s="891"/>
      <c r="B14" s="891"/>
      <c r="C14" s="891"/>
      <c r="D14" s="894"/>
      <c r="E14" s="896"/>
      <c r="F14" s="898"/>
      <c r="G14" s="894"/>
      <c r="H14" s="894"/>
      <c r="I14" s="894"/>
    </row>
    <row r="15" spans="1:11">
      <c r="A15" s="891"/>
      <c r="B15" s="891"/>
      <c r="C15" s="891"/>
      <c r="D15" s="894"/>
      <c r="E15" s="896"/>
      <c r="F15" s="898"/>
      <c r="G15" s="894"/>
      <c r="H15" s="894"/>
      <c r="I15" s="894"/>
    </row>
    <row r="16" spans="1:11">
      <c r="A16" s="891"/>
      <c r="B16" s="891"/>
      <c r="C16" s="891"/>
      <c r="D16" s="894"/>
      <c r="E16" s="896"/>
      <c r="F16" s="898"/>
      <c r="G16" s="894"/>
      <c r="H16" s="894"/>
      <c r="I16" s="894"/>
    </row>
    <row r="17" spans="1:9">
      <c r="A17" s="891"/>
      <c r="B17" s="891"/>
      <c r="C17" s="891"/>
      <c r="D17" s="894"/>
      <c r="E17" s="896"/>
      <c r="F17" s="898"/>
      <c r="G17" s="894"/>
      <c r="H17" s="894"/>
      <c r="I17" s="894"/>
    </row>
    <row r="18" spans="1:9">
      <c r="A18" s="891"/>
      <c r="B18" s="891"/>
      <c r="C18" s="891"/>
      <c r="D18" s="894"/>
      <c r="E18" s="896"/>
      <c r="F18" s="898"/>
      <c r="G18" s="894"/>
      <c r="H18" s="894"/>
      <c r="I18" s="894"/>
    </row>
    <row r="19" spans="1:9">
      <c r="A19" s="891"/>
      <c r="B19" s="891"/>
      <c r="C19" s="891"/>
      <c r="D19" s="894"/>
      <c r="E19" s="896"/>
      <c r="F19" s="898"/>
      <c r="G19" s="894"/>
      <c r="H19" s="894"/>
      <c r="I19" s="894"/>
    </row>
    <row r="20" spans="1:9">
      <c r="A20" s="891"/>
      <c r="B20" s="891"/>
      <c r="C20" s="891"/>
      <c r="D20" s="894"/>
      <c r="E20" s="896"/>
      <c r="F20" s="898"/>
      <c r="G20" s="894"/>
      <c r="H20" s="894"/>
      <c r="I20" s="894"/>
    </row>
    <row r="22" spans="1:9" ht="13.5" customHeight="1">
      <c r="A22" s="889" t="s">
        <v>654</v>
      </c>
    </row>
    <row r="23" spans="1:9" s="887" customFormat="1" ht="27" customHeight="1">
      <c r="A23" s="890" t="s">
        <v>650</v>
      </c>
      <c r="B23" s="890" t="s">
        <v>39</v>
      </c>
      <c r="C23" s="890" t="s">
        <v>600</v>
      </c>
      <c r="D23" s="893" t="s">
        <v>313</v>
      </c>
      <c r="E23" s="893" t="s">
        <v>569</v>
      </c>
      <c r="F23" s="890" t="s">
        <v>651</v>
      </c>
      <c r="G23" s="893" t="s">
        <v>140</v>
      </c>
      <c r="H23" s="893" t="s">
        <v>124</v>
      </c>
      <c r="I23" s="890" t="s">
        <v>652</v>
      </c>
    </row>
    <row r="24" spans="1:9">
      <c r="A24" s="891"/>
      <c r="B24" s="892"/>
      <c r="C24" s="891"/>
      <c r="D24" s="894"/>
      <c r="E24" s="894"/>
      <c r="F24" s="899"/>
      <c r="G24" s="894"/>
      <c r="H24" s="894"/>
      <c r="I24" s="894"/>
    </row>
    <row r="25" spans="1:9">
      <c r="A25" s="891"/>
      <c r="B25" s="892"/>
      <c r="C25" s="891"/>
      <c r="D25" s="894"/>
      <c r="E25" s="894"/>
      <c r="F25" s="899"/>
      <c r="G25" s="894"/>
      <c r="H25" s="894"/>
      <c r="I25" s="894"/>
    </row>
    <row r="26" spans="1:9">
      <c r="A26" s="891"/>
      <c r="B26" s="892"/>
      <c r="C26" s="891"/>
      <c r="D26" s="894"/>
      <c r="E26" s="894"/>
      <c r="F26" s="899"/>
      <c r="G26" s="894"/>
      <c r="H26" s="894"/>
      <c r="I26" s="894"/>
    </row>
    <row r="27" spans="1:9">
      <c r="A27" s="891"/>
      <c r="B27" s="892"/>
      <c r="C27" s="891"/>
      <c r="D27" s="894"/>
      <c r="E27" s="894"/>
      <c r="F27" s="899"/>
      <c r="G27" s="894"/>
      <c r="H27" s="894"/>
      <c r="I27" s="894"/>
    </row>
    <row r="28" spans="1:9">
      <c r="A28" s="891"/>
      <c r="B28" s="892"/>
      <c r="C28" s="891"/>
      <c r="D28" s="894"/>
      <c r="E28" s="894"/>
      <c r="F28" s="899"/>
      <c r="G28" s="894"/>
      <c r="H28" s="894"/>
      <c r="I28" s="894"/>
    </row>
    <row r="29" spans="1:9">
      <c r="A29" s="891"/>
      <c r="B29" s="892"/>
      <c r="C29" s="891"/>
      <c r="D29" s="894"/>
      <c r="E29" s="894"/>
      <c r="F29" s="899"/>
      <c r="G29" s="894"/>
      <c r="H29" s="894"/>
      <c r="I29" s="894"/>
    </row>
    <row r="30" spans="1:9">
      <c r="A30" s="891"/>
      <c r="B30" s="891"/>
      <c r="C30" s="891"/>
      <c r="D30" s="894"/>
      <c r="E30" s="894"/>
      <c r="F30" s="899"/>
      <c r="G30" s="894"/>
      <c r="H30" s="894"/>
      <c r="I30" s="894"/>
    </row>
    <row r="31" spans="1:9">
      <c r="A31" s="891"/>
      <c r="B31" s="891"/>
      <c r="C31" s="891"/>
      <c r="D31" s="894"/>
      <c r="E31" s="894"/>
      <c r="F31" s="899"/>
      <c r="G31" s="894"/>
      <c r="H31" s="894"/>
      <c r="I31" s="894"/>
    </row>
    <row r="32" spans="1:9">
      <c r="A32" s="891"/>
      <c r="B32" s="891"/>
      <c r="C32" s="891"/>
      <c r="D32" s="894"/>
      <c r="E32" s="894"/>
      <c r="F32" s="899"/>
      <c r="G32" s="894"/>
      <c r="H32" s="894"/>
      <c r="I32" s="894"/>
    </row>
    <row r="33" spans="1:9">
      <c r="A33" s="891"/>
      <c r="B33" s="891"/>
      <c r="C33" s="891"/>
      <c r="D33" s="894"/>
      <c r="E33" s="894"/>
      <c r="F33" s="899"/>
      <c r="G33" s="894"/>
      <c r="H33" s="894"/>
      <c r="I33" s="894"/>
    </row>
    <row r="34" spans="1:9">
      <c r="A34" s="891"/>
      <c r="B34" s="891"/>
      <c r="C34" s="891"/>
      <c r="D34" s="894"/>
      <c r="E34" s="894"/>
      <c r="F34" s="899"/>
      <c r="G34" s="894"/>
      <c r="H34" s="894"/>
      <c r="I34" s="894"/>
    </row>
    <row r="35" spans="1:9">
      <c r="A35" s="891"/>
      <c r="B35" s="891"/>
      <c r="C35" s="891"/>
      <c r="D35" s="894"/>
      <c r="E35" s="894"/>
      <c r="F35" s="899"/>
      <c r="G35" s="894"/>
      <c r="H35" s="894"/>
      <c r="I35" s="894"/>
    </row>
    <row r="36" spans="1:9">
      <c r="A36" s="891"/>
      <c r="B36" s="892"/>
      <c r="C36" s="891"/>
      <c r="D36" s="894"/>
      <c r="E36" s="894"/>
      <c r="F36" s="899"/>
      <c r="G36" s="894"/>
      <c r="H36" s="894"/>
      <c r="I36" s="894"/>
    </row>
    <row r="37" spans="1:9">
      <c r="A37" s="891"/>
      <c r="B37" s="891"/>
      <c r="C37" s="891"/>
      <c r="D37" s="894"/>
      <c r="E37" s="894"/>
      <c r="F37" s="899"/>
      <c r="G37" s="894"/>
      <c r="H37" s="894"/>
      <c r="I37" s="894"/>
    </row>
    <row r="38" spans="1:9">
      <c r="A38" s="891"/>
      <c r="B38" s="891"/>
      <c r="C38" s="891"/>
      <c r="D38" s="894"/>
      <c r="E38" s="894"/>
      <c r="F38" s="899"/>
      <c r="G38" s="894"/>
      <c r="H38" s="894"/>
      <c r="I38" s="894"/>
    </row>
  </sheetData>
  <mergeCells count="17">
    <mergeCell ref="A2:I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s>
  <phoneticPr fontId="38"/>
  <hyperlinks>
    <hyperlink ref="K5" r:id="rId1"/>
  </hyperlinks>
  <printOptions horizontalCentered="1"/>
  <pageMargins left="0.59055118110236215" right="0.59055118110236215" top="0.98425196850393704" bottom="0.78740157480314954" header="0.51181102362204722" footer="0.51181102362204722"/>
  <pageSetup paperSize="9" fitToWidth="1" fitToHeight="1" orientation="landscape" usePrinterDefaults="1" blackAndWhite="1" horizontalDpi="65532" verticalDpi="300"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8">
    <tabColor indexed="12"/>
  </sheetPr>
  <dimension ref="A1:I38"/>
  <sheetViews>
    <sheetView view="pageBreakPreview" zoomScale="85" zoomScaleSheetLayoutView="85" workbookViewId="0">
      <pane ySplit="1" topLeftCell="A5" activePane="bottomLeft" state="frozen"/>
      <selection pane="bottomLeft" activeCell="A6" sqref="A6:F12"/>
    </sheetView>
  </sheetViews>
  <sheetFormatPr defaultRowHeight="12"/>
  <cols>
    <col min="1" max="1" width="5.625" style="887" customWidth="1"/>
    <col min="2" max="3" width="10.625" style="887" customWidth="1"/>
    <col min="4" max="5" width="10.625" style="515" customWidth="1"/>
    <col min="6" max="6" width="50.625" style="515" customWidth="1"/>
    <col min="7" max="8" width="10.625" style="515" customWidth="1"/>
    <col min="9" max="9" width="15.625" style="515" customWidth="1"/>
    <col min="10" max="16384" width="9" style="515" bestFit="1" customWidth="1"/>
  </cols>
  <sheetData>
    <row r="1" spans="1:9" s="571" customFormat="1" ht="51" customHeight="1"/>
    <row r="2" spans="1:9" ht="13.5" customHeight="1">
      <c r="A2" s="888" t="s">
        <v>15</v>
      </c>
      <c r="B2" s="888"/>
      <c r="C2" s="888"/>
      <c r="D2" s="888"/>
      <c r="E2" s="888"/>
      <c r="F2" s="888"/>
      <c r="G2" s="888"/>
      <c r="H2" s="888"/>
      <c r="I2" s="888"/>
    </row>
    <row r="3" spans="1:9" ht="13.5" customHeight="1">
      <c r="A3" s="889"/>
    </row>
    <row r="4" spans="1:9" ht="13.5" customHeight="1">
      <c r="A4" s="889" t="s">
        <v>649</v>
      </c>
    </row>
    <row r="5" spans="1:9" s="887" customFormat="1" ht="27" customHeight="1">
      <c r="A5" s="890" t="s">
        <v>650</v>
      </c>
      <c r="B5" s="890" t="s">
        <v>600</v>
      </c>
      <c r="C5" s="890" t="s">
        <v>369</v>
      </c>
      <c r="D5" s="893" t="s">
        <v>569</v>
      </c>
      <c r="E5" s="895" t="s">
        <v>651</v>
      </c>
      <c r="F5" s="897"/>
      <c r="G5" s="893" t="s">
        <v>140</v>
      </c>
      <c r="H5" s="893" t="s">
        <v>124</v>
      </c>
      <c r="I5" s="890" t="s">
        <v>652</v>
      </c>
    </row>
    <row r="6" spans="1:9">
      <c r="A6" s="891"/>
      <c r="B6" s="892"/>
      <c r="C6" s="891"/>
      <c r="D6" s="894"/>
      <c r="E6" s="896"/>
      <c r="F6" s="898"/>
      <c r="G6" s="894"/>
      <c r="H6" s="894"/>
      <c r="I6" s="894"/>
    </row>
    <row r="7" spans="1:9">
      <c r="A7" s="891"/>
      <c r="B7" s="891"/>
      <c r="C7" s="891"/>
      <c r="D7" s="894"/>
      <c r="E7" s="896"/>
      <c r="F7" s="898"/>
      <c r="G7" s="894"/>
      <c r="H7" s="894"/>
      <c r="I7" s="894"/>
    </row>
    <row r="8" spans="1:9">
      <c r="A8" s="891"/>
      <c r="B8" s="891"/>
      <c r="C8" s="891"/>
      <c r="D8" s="894"/>
      <c r="E8" s="896"/>
      <c r="F8" s="898"/>
      <c r="G8" s="894"/>
      <c r="H8" s="894"/>
      <c r="I8" s="894"/>
    </row>
    <row r="9" spans="1:9">
      <c r="A9" s="891"/>
      <c r="B9" s="891"/>
      <c r="C9" s="891"/>
      <c r="D9" s="894"/>
      <c r="E9" s="896"/>
      <c r="F9" s="898"/>
      <c r="G9" s="894"/>
      <c r="H9" s="894"/>
      <c r="I9" s="894"/>
    </row>
    <row r="10" spans="1:9">
      <c r="A10" s="891"/>
      <c r="B10" s="891"/>
      <c r="C10" s="891"/>
      <c r="D10" s="894"/>
      <c r="E10" s="896"/>
      <c r="F10" s="898"/>
      <c r="G10" s="894"/>
      <c r="H10" s="894"/>
      <c r="I10" s="894"/>
    </row>
    <row r="11" spans="1:9">
      <c r="A11" s="891"/>
      <c r="B11" s="891"/>
      <c r="C11" s="891"/>
      <c r="D11" s="894"/>
      <c r="E11" s="896"/>
      <c r="F11" s="898"/>
      <c r="G11" s="894"/>
      <c r="H11" s="894"/>
      <c r="I11" s="894"/>
    </row>
    <row r="12" spans="1:9">
      <c r="A12" s="891"/>
      <c r="B12" s="891"/>
      <c r="C12" s="891"/>
      <c r="D12" s="894"/>
      <c r="E12" s="896"/>
      <c r="F12" s="898"/>
      <c r="G12" s="894"/>
      <c r="H12" s="894"/>
      <c r="I12" s="894"/>
    </row>
    <row r="13" spans="1:9">
      <c r="A13" s="891"/>
      <c r="B13" s="891"/>
      <c r="C13" s="891"/>
      <c r="D13" s="894"/>
      <c r="E13" s="896"/>
      <c r="F13" s="898"/>
      <c r="G13" s="894"/>
      <c r="H13" s="894"/>
      <c r="I13" s="894"/>
    </row>
    <row r="14" spans="1:9">
      <c r="A14" s="891"/>
      <c r="B14" s="891"/>
      <c r="C14" s="891"/>
      <c r="D14" s="894"/>
      <c r="E14" s="896"/>
      <c r="F14" s="898"/>
      <c r="G14" s="894"/>
      <c r="H14" s="894"/>
      <c r="I14" s="894"/>
    </row>
    <row r="15" spans="1:9">
      <c r="A15" s="891"/>
      <c r="B15" s="891"/>
      <c r="C15" s="891"/>
      <c r="D15" s="894"/>
      <c r="E15" s="896"/>
      <c r="F15" s="898"/>
      <c r="G15" s="894"/>
      <c r="H15" s="894"/>
      <c r="I15" s="894"/>
    </row>
    <row r="16" spans="1:9">
      <c r="A16" s="891"/>
      <c r="B16" s="891"/>
      <c r="C16" s="891"/>
      <c r="D16" s="894"/>
      <c r="E16" s="896"/>
      <c r="F16" s="898"/>
      <c r="G16" s="894"/>
      <c r="H16" s="894"/>
      <c r="I16" s="894"/>
    </row>
    <row r="17" spans="1:9">
      <c r="A17" s="891"/>
      <c r="B17" s="891"/>
      <c r="C17" s="891"/>
      <c r="D17" s="894"/>
      <c r="E17" s="896"/>
      <c r="F17" s="898"/>
      <c r="G17" s="894"/>
      <c r="H17" s="894"/>
      <c r="I17" s="894"/>
    </row>
    <row r="18" spans="1:9">
      <c r="A18" s="891"/>
      <c r="B18" s="891"/>
      <c r="C18" s="891"/>
      <c r="D18" s="894"/>
      <c r="E18" s="896"/>
      <c r="F18" s="898"/>
      <c r="G18" s="894"/>
      <c r="H18" s="894"/>
      <c r="I18" s="894"/>
    </row>
    <row r="19" spans="1:9">
      <c r="A19" s="891"/>
      <c r="B19" s="891"/>
      <c r="C19" s="891"/>
      <c r="D19" s="894"/>
      <c r="E19" s="896"/>
      <c r="F19" s="898"/>
      <c r="G19" s="894"/>
      <c r="H19" s="894"/>
      <c r="I19" s="894"/>
    </row>
    <row r="20" spans="1:9">
      <c r="A20" s="891"/>
      <c r="B20" s="891"/>
      <c r="C20" s="891"/>
      <c r="D20" s="894"/>
      <c r="E20" s="896"/>
      <c r="F20" s="898"/>
      <c r="G20" s="894"/>
      <c r="H20" s="894"/>
      <c r="I20" s="894"/>
    </row>
    <row r="22" spans="1:9" ht="13.5" customHeight="1">
      <c r="A22" s="889" t="s">
        <v>654</v>
      </c>
    </row>
    <row r="23" spans="1:9" s="887" customFormat="1" ht="27" customHeight="1">
      <c r="A23" s="890" t="s">
        <v>650</v>
      </c>
      <c r="B23" s="890" t="s">
        <v>39</v>
      </c>
      <c r="C23" s="890" t="s">
        <v>600</v>
      </c>
      <c r="D23" s="893" t="s">
        <v>313</v>
      </c>
      <c r="E23" s="893" t="s">
        <v>569</v>
      </c>
      <c r="F23" s="890" t="s">
        <v>651</v>
      </c>
      <c r="G23" s="893" t="s">
        <v>140</v>
      </c>
      <c r="H23" s="893" t="s">
        <v>124</v>
      </c>
      <c r="I23" s="890" t="s">
        <v>652</v>
      </c>
    </row>
    <row r="24" spans="1:9">
      <c r="A24" s="891"/>
      <c r="B24" s="892"/>
      <c r="C24" s="891"/>
      <c r="D24" s="894"/>
      <c r="E24" s="894"/>
      <c r="F24" s="899"/>
      <c r="G24" s="894"/>
      <c r="H24" s="894"/>
      <c r="I24" s="894"/>
    </row>
    <row r="25" spans="1:9">
      <c r="A25" s="891"/>
      <c r="B25" s="891"/>
      <c r="C25" s="891"/>
      <c r="D25" s="894"/>
      <c r="E25" s="894"/>
      <c r="F25" s="899"/>
      <c r="G25" s="894"/>
      <c r="H25" s="894"/>
      <c r="I25" s="894"/>
    </row>
    <row r="26" spans="1:9">
      <c r="A26" s="891"/>
      <c r="B26" s="891"/>
      <c r="C26" s="891"/>
      <c r="D26" s="894"/>
      <c r="E26" s="894"/>
      <c r="F26" s="899"/>
      <c r="G26" s="894"/>
      <c r="H26" s="894"/>
      <c r="I26" s="894"/>
    </row>
    <row r="27" spans="1:9">
      <c r="A27" s="891"/>
      <c r="B27" s="891"/>
      <c r="C27" s="891"/>
      <c r="D27" s="894"/>
      <c r="E27" s="894"/>
      <c r="F27" s="899"/>
      <c r="G27" s="894"/>
      <c r="H27" s="894"/>
      <c r="I27" s="894"/>
    </row>
    <row r="28" spans="1:9">
      <c r="A28" s="891"/>
      <c r="B28" s="891"/>
      <c r="C28" s="891"/>
      <c r="D28" s="894"/>
      <c r="E28" s="894"/>
      <c r="F28" s="899"/>
      <c r="G28" s="894"/>
      <c r="H28" s="894"/>
      <c r="I28" s="894"/>
    </row>
    <row r="29" spans="1:9">
      <c r="A29" s="891"/>
      <c r="B29" s="891"/>
      <c r="C29" s="891"/>
      <c r="D29" s="894"/>
      <c r="E29" s="894"/>
      <c r="F29" s="899"/>
      <c r="G29" s="894"/>
      <c r="H29" s="894"/>
      <c r="I29" s="894"/>
    </row>
    <row r="30" spans="1:9">
      <c r="A30" s="891"/>
      <c r="B30" s="891"/>
      <c r="C30" s="891"/>
      <c r="D30" s="894"/>
      <c r="E30" s="894"/>
      <c r="F30" s="899"/>
      <c r="G30" s="894"/>
      <c r="H30" s="894"/>
      <c r="I30" s="894"/>
    </row>
    <row r="31" spans="1:9">
      <c r="A31" s="891"/>
      <c r="B31" s="891"/>
      <c r="C31" s="891"/>
      <c r="D31" s="894"/>
      <c r="E31" s="894"/>
      <c r="F31" s="899"/>
      <c r="G31" s="894"/>
      <c r="H31" s="894"/>
      <c r="I31" s="894"/>
    </row>
    <row r="32" spans="1:9">
      <c r="A32" s="891"/>
      <c r="B32" s="891"/>
      <c r="C32" s="891"/>
      <c r="D32" s="894"/>
      <c r="E32" s="894"/>
      <c r="F32" s="899"/>
      <c r="G32" s="894"/>
      <c r="H32" s="894"/>
      <c r="I32" s="894"/>
    </row>
    <row r="33" spans="1:9">
      <c r="A33" s="891"/>
      <c r="B33" s="891"/>
      <c r="C33" s="891"/>
      <c r="D33" s="894"/>
      <c r="E33" s="894"/>
      <c r="F33" s="899"/>
      <c r="G33" s="894"/>
      <c r="H33" s="894"/>
      <c r="I33" s="894"/>
    </row>
    <row r="34" spans="1:9">
      <c r="A34" s="891"/>
      <c r="B34" s="891"/>
      <c r="C34" s="891"/>
      <c r="D34" s="894"/>
      <c r="E34" s="894"/>
      <c r="F34" s="899"/>
      <c r="G34" s="894"/>
      <c r="H34" s="894"/>
      <c r="I34" s="894"/>
    </row>
    <row r="35" spans="1:9">
      <c r="A35" s="891"/>
      <c r="B35" s="891"/>
      <c r="C35" s="891"/>
      <c r="D35" s="894"/>
      <c r="E35" s="894"/>
      <c r="F35" s="899"/>
      <c r="G35" s="894"/>
      <c r="H35" s="894"/>
      <c r="I35" s="894"/>
    </row>
    <row r="36" spans="1:9">
      <c r="A36" s="891"/>
      <c r="B36" s="891"/>
      <c r="C36" s="891"/>
      <c r="D36" s="894"/>
      <c r="E36" s="894"/>
      <c r="F36" s="899"/>
      <c r="G36" s="894"/>
      <c r="H36" s="894"/>
      <c r="I36" s="894"/>
    </row>
    <row r="37" spans="1:9">
      <c r="A37" s="891"/>
      <c r="B37" s="891"/>
      <c r="C37" s="891"/>
      <c r="D37" s="894"/>
      <c r="E37" s="894"/>
      <c r="F37" s="899"/>
      <c r="G37" s="894"/>
      <c r="H37" s="894"/>
      <c r="I37" s="894"/>
    </row>
    <row r="38" spans="1:9">
      <c r="A38" s="891"/>
      <c r="B38" s="891"/>
      <c r="C38" s="891"/>
      <c r="D38" s="894"/>
      <c r="E38" s="894"/>
      <c r="F38" s="899"/>
      <c r="G38" s="894"/>
      <c r="H38" s="894"/>
      <c r="I38" s="894"/>
    </row>
  </sheetData>
  <mergeCells count="17">
    <mergeCell ref="A2:I2"/>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s>
  <phoneticPr fontId="38"/>
  <printOptions horizontalCentered="1"/>
  <pageMargins left="0.59055118110236215" right="0.59055118110236215" top="0.98425196850393704" bottom="0.78740157480314954" header="0.51181102362204722" footer="0.51181102362204722"/>
  <pageSetup paperSize="9" fitToWidth="1" fitToHeight="1" orientation="landscape" usePrinterDefaults="1" blackAndWhite="1" horizontalDpi="65532"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1">
    <tabColor indexed="12"/>
  </sheetPr>
  <dimension ref="A1:J42"/>
  <sheetViews>
    <sheetView view="pageBreakPreview" zoomScaleSheetLayoutView="100" workbookViewId="0">
      <pane ySplit="1" topLeftCell="A2" activePane="bottomLeft" state="frozen"/>
      <selection pane="bottomLeft"/>
    </sheetView>
  </sheetViews>
  <sheetFormatPr defaultColWidth="15" defaultRowHeight="13.5"/>
  <cols>
    <col min="1" max="1" width="5" style="900" customWidth="1"/>
    <col min="2" max="2" width="13.625" style="900" customWidth="1"/>
    <col min="3" max="3" width="5" style="900" customWidth="1"/>
    <col min="4" max="4" width="13.625" style="900" customWidth="1"/>
    <col min="5" max="5" width="5" style="900" customWidth="1"/>
    <col min="6" max="6" width="13.625" style="900" customWidth="1"/>
    <col min="7" max="7" width="5" style="900" customWidth="1"/>
    <col min="8" max="8" width="13.625" style="900" customWidth="1"/>
    <col min="9" max="9" width="5" style="901" customWidth="1"/>
    <col min="10" max="10" width="7.5" style="902" customWidth="1"/>
    <col min="11" max="16384" width="15" style="902" bestFit="1" customWidth="0"/>
  </cols>
  <sheetData>
    <row r="1" spans="1:10" s="571" customFormat="1" ht="51" customHeight="1"/>
    <row r="3" spans="1:10">
      <c r="A3" s="903" t="s">
        <v>658</v>
      </c>
      <c r="B3" s="903"/>
      <c r="C3" s="903"/>
      <c r="D3" s="903"/>
      <c r="E3" s="903"/>
      <c r="F3" s="903"/>
      <c r="G3" s="903"/>
      <c r="H3" s="903"/>
      <c r="I3" s="903"/>
      <c r="J3" s="903"/>
    </row>
    <row r="4" spans="1:10">
      <c r="A4" s="903"/>
      <c r="B4" s="903"/>
      <c r="C4" s="903"/>
      <c r="D4" s="903"/>
      <c r="E4" s="903"/>
      <c r="F4" s="903"/>
      <c r="G4" s="903"/>
      <c r="H4" s="903"/>
      <c r="I4" s="903"/>
      <c r="J4" s="903"/>
    </row>
    <row r="5" spans="1:10">
      <c r="A5" s="901"/>
    </row>
    <row r="7" spans="1:10">
      <c r="B7" s="900" t="s">
        <v>255</v>
      </c>
      <c r="D7" s="901">
        <f>IF(工事カルテ!H6="","",工事カルテ!H6)</f>
        <v>0</v>
      </c>
    </row>
    <row r="10" spans="1:10">
      <c r="B10" s="900" t="s">
        <v>659</v>
      </c>
      <c r="D10" s="900" t="s">
        <v>134</v>
      </c>
      <c r="F10" s="900" t="s">
        <v>662</v>
      </c>
      <c r="H10" s="900" t="s">
        <v>487</v>
      </c>
    </row>
    <row r="11" spans="1:10">
      <c r="B11" s="900" t="s">
        <v>394</v>
      </c>
      <c r="C11" s="900" t="s">
        <v>81</v>
      </c>
      <c r="D11" s="900" t="s">
        <v>394</v>
      </c>
      <c r="E11" s="900" t="s">
        <v>655</v>
      </c>
      <c r="F11" s="900" t="s">
        <v>664</v>
      </c>
      <c r="G11" s="900" t="s">
        <v>81</v>
      </c>
      <c r="H11" s="900" t="s">
        <v>664</v>
      </c>
    </row>
    <row r="12" spans="1:10">
      <c r="B12" s="904" t="str">
        <f>IF(AND(工事カルテ!H56="",工事カルテ!AB56=""),"",IF(OR(工事カルテ!H56="",工事カルテ!AB56=""),工事カルテ!H8,工事カルテ!H56))</f>
        <v/>
      </c>
      <c r="D12" s="905" t="str">
        <f>IF(AND(工事カルテ!H56="",工事カルテ!AB56=""),"",IF(OR(工事カルテ!H56="",工事カルテ!AB56=""),工事カルテ!AB39,工事カルテ!H62))</f>
        <v/>
      </c>
      <c r="F12" s="904" t="str">
        <f>IF(AND(工事カルテ!H56="",工事カルテ!AB56=""),"",IF(工事カルテ!AB56="",ROUNDUP(工事カルテ!H56/110*100,0),ROUNDUP(工事カルテ!AB56/110*100,0)))</f>
        <v/>
      </c>
      <c r="H12" s="900" t="s">
        <v>531</v>
      </c>
    </row>
    <row r="15" spans="1:10">
      <c r="B15" s="901" t="s">
        <v>657</v>
      </c>
    </row>
    <row r="17" spans="2:9">
      <c r="B17" s="900" t="s">
        <v>531</v>
      </c>
      <c r="C17" s="900" t="s">
        <v>655</v>
      </c>
      <c r="D17" s="906" t="s">
        <v>489</v>
      </c>
    </row>
    <row r="18" spans="2:9">
      <c r="B18" s="900"/>
      <c r="C18" s="900"/>
      <c r="D18" s="900" t="s">
        <v>665</v>
      </c>
    </row>
    <row r="20" spans="2:9">
      <c r="C20" s="900" t="s">
        <v>655</v>
      </c>
      <c r="D20" s="907" t="str">
        <f>IF(D12="","",D12)</f>
        <v/>
      </c>
      <c r="E20" s="906" t="s">
        <v>177</v>
      </c>
      <c r="F20" s="907" t="str">
        <f>IF(F12="","",F12)</f>
        <v/>
      </c>
      <c r="G20" s="900" t="s">
        <v>655</v>
      </c>
      <c r="H20" s="911" t="str">
        <f>IF(B12="","",ROUNDDOWN(D20*F20/D21,-3))</f>
        <v/>
      </c>
      <c r="I20" s="901" t="s">
        <v>45</v>
      </c>
    </row>
    <row r="21" spans="2:9">
      <c r="C21" s="900"/>
      <c r="D21" s="908" t="str">
        <f>IF(B12="","",B12)</f>
        <v/>
      </c>
      <c r="E21" s="908"/>
      <c r="F21" s="908"/>
      <c r="G21" s="900"/>
      <c r="H21" s="911"/>
      <c r="I21" s="901"/>
    </row>
    <row r="22" spans="2:9">
      <c r="H22" s="900" t="s">
        <v>508</v>
      </c>
    </row>
    <row r="24" spans="2:9">
      <c r="B24" s="901" t="s">
        <v>0</v>
      </c>
    </row>
    <row r="26" spans="2:9">
      <c r="B26" s="900" t="s">
        <v>309</v>
      </c>
      <c r="C26" s="900" t="s">
        <v>655</v>
      </c>
      <c r="D26" s="900" t="s">
        <v>666</v>
      </c>
    </row>
    <row r="28" spans="2:9">
      <c r="C28" s="900" t="s">
        <v>655</v>
      </c>
      <c r="D28" s="909" t="str">
        <f>IF(B12="","",H20)</f>
        <v/>
      </c>
      <c r="E28" s="900" t="s">
        <v>177</v>
      </c>
      <c r="F28" s="910" t="s">
        <v>576</v>
      </c>
      <c r="G28" s="900" t="s">
        <v>655</v>
      </c>
      <c r="H28" s="911" t="str">
        <f>IF(B12="","",D28*10%)</f>
        <v/>
      </c>
      <c r="I28" s="901" t="s">
        <v>45</v>
      </c>
    </row>
    <row r="31" spans="2:9">
      <c r="B31" s="901" t="s">
        <v>337</v>
      </c>
    </row>
    <row r="33" spans="2:10">
      <c r="B33" s="900" t="s">
        <v>154</v>
      </c>
      <c r="C33" s="900" t="s">
        <v>655</v>
      </c>
      <c r="D33" s="900" t="s">
        <v>252</v>
      </c>
    </row>
    <row r="35" spans="2:10">
      <c r="C35" s="900" t="s">
        <v>655</v>
      </c>
      <c r="D35" s="909" t="str">
        <f>IF(B12="","",H20)</f>
        <v/>
      </c>
      <c r="E35" s="900" t="s">
        <v>6</v>
      </c>
      <c r="F35" s="909" t="str">
        <f>IF(B12="","",H28)</f>
        <v/>
      </c>
      <c r="G35" s="900" t="s">
        <v>655</v>
      </c>
      <c r="H35" s="911" t="str">
        <f>IF(B12="","",D35+F35)</f>
        <v/>
      </c>
      <c r="I35" s="901" t="s">
        <v>45</v>
      </c>
    </row>
    <row r="38" spans="2:10">
      <c r="B38" s="901" t="s">
        <v>721</v>
      </c>
    </row>
    <row r="40" spans="2:10">
      <c r="B40" s="900" t="s">
        <v>445</v>
      </c>
      <c r="C40" s="900" t="s">
        <v>655</v>
      </c>
      <c r="D40" s="900" t="s">
        <v>215</v>
      </c>
    </row>
    <row r="42" spans="2:10">
      <c r="C42" s="900" t="s">
        <v>655</v>
      </c>
      <c r="D42" s="909" t="str">
        <f>IF(B12="","",H35)</f>
        <v/>
      </c>
      <c r="E42" s="900" t="s">
        <v>570</v>
      </c>
      <c r="F42" s="909" t="str">
        <f>IF(D12="","",D12)</f>
        <v/>
      </c>
      <c r="G42" s="900" t="s">
        <v>655</v>
      </c>
      <c r="H42" s="911" t="str">
        <f>IF(B12="","",ABS(D42-F42))</f>
        <v/>
      </c>
      <c r="I42" s="901" t="s">
        <v>45</v>
      </c>
      <c r="J42" s="912" t="str">
        <f>IF(D42=F42,"増減無し",IF(D42&lt;F42,"増","減"))</f>
        <v>増減無し</v>
      </c>
    </row>
  </sheetData>
  <mergeCells count="8">
    <mergeCell ref="D21:F21"/>
    <mergeCell ref="A3:J4"/>
    <mergeCell ref="B17:B18"/>
    <mergeCell ref="C17:C18"/>
    <mergeCell ref="C20:C21"/>
    <mergeCell ref="G20:G21"/>
    <mergeCell ref="H20:H21"/>
    <mergeCell ref="I20:I21"/>
  </mergeCells>
  <phoneticPr fontId="38"/>
  <hyperlinks>
    <hyperlink ref="B12" location="工事カルテ!H8"/>
    <hyperlink ref="D12" location="工事カルテ!AB39"/>
    <hyperlink ref="F12" location="工事カルテ!H56"/>
  </hyperlinks>
  <pageMargins left="0.78740157480314954" right="0.78740157480314954"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33">
    <tabColor indexed="12"/>
  </sheetPr>
  <dimension ref="A1:J43"/>
  <sheetViews>
    <sheetView view="pageBreakPreview" zoomScaleSheetLayoutView="100" workbookViewId="0">
      <pane ySplit="1" topLeftCell="A2" activePane="bottomLeft" state="frozen"/>
      <selection pane="bottomLeft"/>
    </sheetView>
  </sheetViews>
  <sheetFormatPr defaultRowHeight="18" customHeight="1"/>
  <cols>
    <col min="1" max="1" width="6.625" style="913" customWidth="1"/>
    <col min="2" max="9" width="9" style="914" bestFit="1" customWidth="1"/>
    <col min="10" max="10" width="8.5" style="914" customWidth="1"/>
    <col min="11" max="16384" width="9" style="914" bestFit="1" customWidth="1"/>
  </cols>
  <sheetData>
    <row r="1" spans="1:10" s="571" customFormat="1" ht="51" customHeight="1"/>
    <row r="2" spans="1:10" ht="18" customHeight="1">
      <c r="A2" s="915" t="s">
        <v>669</v>
      </c>
      <c r="B2" s="915"/>
      <c r="C2" s="915"/>
      <c r="D2" s="915"/>
      <c r="E2" s="915"/>
      <c r="F2" s="915"/>
      <c r="G2" s="915"/>
      <c r="H2" s="915"/>
      <c r="I2" s="915"/>
      <c r="J2" s="915"/>
    </row>
    <row r="3" spans="1:10" ht="18" customHeight="1">
      <c r="B3" s="913"/>
      <c r="C3" s="913"/>
      <c r="D3" s="913"/>
      <c r="E3" s="913"/>
      <c r="F3" s="913"/>
      <c r="G3" s="913"/>
      <c r="H3" s="913"/>
      <c r="I3" s="913"/>
      <c r="J3" s="913"/>
    </row>
    <row r="4" spans="1:10" ht="18" customHeight="1"/>
    <row r="5" spans="1:10" ht="18" customHeight="1">
      <c r="A5" s="916" t="s">
        <v>255</v>
      </c>
      <c r="B5" s="916"/>
      <c r="C5" s="922">
        <f>IF(工事カルテ!H6="","",工事カルテ!H6)</f>
        <v>0</v>
      </c>
      <c r="D5" s="922"/>
      <c r="E5" s="922"/>
      <c r="F5" s="922"/>
      <c r="G5" s="922"/>
      <c r="H5" s="922"/>
      <c r="I5" s="922"/>
      <c r="J5" s="922"/>
    </row>
    <row r="6" spans="1:10" ht="18" customHeight="1">
      <c r="A6" s="916"/>
      <c r="B6" s="916"/>
    </row>
    <row r="7" spans="1:10" ht="18" customHeight="1">
      <c r="A7" s="916" t="s">
        <v>164</v>
      </c>
      <c r="B7" s="916"/>
      <c r="C7" s="922">
        <f>IF(工事カルテ!H7="","",工事カルテ!H7)</f>
        <v>0</v>
      </c>
      <c r="D7" s="922"/>
      <c r="E7" s="922"/>
      <c r="F7" s="922"/>
      <c r="G7" s="922"/>
      <c r="H7" s="922"/>
      <c r="I7" s="922"/>
      <c r="J7" s="922"/>
    </row>
    <row r="8" spans="1:10" ht="18" customHeight="1"/>
    <row r="9" spans="1:10" ht="18" customHeight="1"/>
    <row r="10" spans="1:10" ht="18" customHeight="1">
      <c r="A10" s="917" t="s">
        <v>535</v>
      </c>
      <c r="B10" s="921"/>
      <c r="C10" s="921"/>
      <c r="D10" s="921"/>
      <c r="E10" s="921"/>
      <c r="F10" s="921"/>
      <c r="G10" s="921"/>
      <c r="H10" s="921"/>
      <c r="I10" s="921"/>
      <c r="J10" s="921"/>
    </row>
    <row r="11" spans="1:10" ht="18" customHeight="1">
      <c r="A11" s="918"/>
      <c r="B11" s="921"/>
      <c r="C11" s="921"/>
      <c r="D11" s="921"/>
      <c r="E11" s="921"/>
      <c r="F11" s="921"/>
      <c r="G11" s="921"/>
      <c r="H11" s="921"/>
      <c r="I11" s="921"/>
      <c r="J11" s="921"/>
    </row>
    <row r="12" spans="1:10" ht="18" customHeight="1">
      <c r="A12" s="918"/>
      <c r="B12" s="921"/>
      <c r="C12" s="921"/>
      <c r="D12" s="921"/>
      <c r="E12" s="921"/>
      <c r="F12" s="921"/>
      <c r="G12" s="921"/>
      <c r="H12" s="921"/>
      <c r="I12" s="921"/>
      <c r="J12" s="921"/>
    </row>
    <row r="13" spans="1:10" ht="18" customHeight="1">
      <c r="A13" s="917" t="s">
        <v>578</v>
      </c>
      <c r="B13" s="921"/>
      <c r="C13" s="921"/>
      <c r="D13" s="921"/>
      <c r="E13" s="921"/>
      <c r="F13" s="921"/>
      <c r="G13" s="921"/>
      <c r="H13" s="921"/>
      <c r="I13" s="921"/>
      <c r="J13" s="921"/>
    </row>
    <row r="14" spans="1:10" ht="18" customHeight="1">
      <c r="A14" s="918"/>
      <c r="B14" s="921"/>
      <c r="C14" s="921"/>
      <c r="D14" s="921"/>
      <c r="E14" s="921"/>
      <c r="F14" s="921"/>
      <c r="G14" s="921"/>
      <c r="H14" s="921"/>
      <c r="I14" s="921"/>
      <c r="J14" s="921"/>
    </row>
    <row r="15" spans="1:10" ht="18" customHeight="1">
      <c r="A15" s="918"/>
      <c r="B15" s="921"/>
      <c r="C15" s="921"/>
      <c r="D15" s="921"/>
      <c r="E15" s="921"/>
      <c r="F15" s="921"/>
      <c r="G15" s="921"/>
      <c r="H15" s="921"/>
      <c r="I15" s="921"/>
      <c r="J15" s="921"/>
    </row>
    <row r="16" spans="1:10" ht="18" customHeight="1">
      <c r="A16" s="917" t="s">
        <v>670</v>
      </c>
      <c r="B16" s="921"/>
      <c r="C16" s="921"/>
      <c r="D16" s="921"/>
      <c r="E16" s="921"/>
      <c r="F16" s="921"/>
      <c r="G16" s="921"/>
      <c r="H16" s="921"/>
      <c r="I16" s="921"/>
      <c r="J16" s="921"/>
    </row>
    <row r="17" spans="1:10" ht="18" customHeight="1">
      <c r="A17" s="919"/>
      <c r="B17" s="921"/>
      <c r="C17" s="921"/>
      <c r="D17" s="921"/>
      <c r="E17" s="921"/>
      <c r="F17" s="921"/>
      <c r="G17" s="921"/>
      <c r="H17" s="921"/>
      <c r="I17" s="921"/>
      <c r="J17" s="921"/>
    </row>
    <row r="18" spans="1:10" ht="18" customHeight="1">
      <c r="A18" s="920"/>
      <c r="B18" s="921"/>
      <c r="C18" s="921"/>
      <c r="D18" s="921"/>
      <c r="E18" s="921"/>
      <c r="F18" s="921"/>
      <c r="G18" s="921"/>
      <c r="H18" s="921"/>
      <c r="I18" s="921"/>
      <c r="J18" s="921"/>
    </row>
    <row r="19" spans="1:10" ht="18" customHeight="1">
      <c r="A19" s="919"/>
      <c r="B19" s="921"/>
      <c r="C19" s="921"/>
      <c r="D19" s="921"/>
      <c r="E19" s="921"/>
      <c r="F19" s="921"/>
      <c r="G19" s="921"/>
      <c r="H19" s="921"/>
      <c r="I19" s="921"/>
      <c r="J19" s="921"/>
    </row>
    <row r="20" spans="1:10" ht="18" customHeight="1">
      <c r="A20" s="919"/>
      <c r="B20" s="921"/>
      <c r="C20" s="921"/>
      <c r="D20" s="921"/>
      <c r="E20" s="921"/>
      <c r="F20" s="921"/>
      <c r="G20" s="921"/>
      <c r="H20" s="921"/>
      <c r="I20" s="921"/>
      <c r="J20" s="921"/>
    </row>
    <row r="21" spans="1:10" ht="18" customHeight="1">
      <c r="A21" s="919"/>
      <c r="B21" s="921"/>
      <c r="C21" s="921"/>
      <c r="D21" s="921"/>
      <c r="E21" s="921"/>
      <c r="F21" s="921"/>
      <c r="G21" s="921"/>
      <c r="H21" s="921"/>
      <c r="I21" s="921"/>
      <c r="J21" s="921"/>
    </row>
    <row r="22" spans="1:10" ht="18" customHeight="1">
      <c r="A22" s="919"/>
      <c r="B22" s="921"/>
      <c r="C22" s="921"/>
      <c r="D22" s="921"/>
      <c r="E22" s="921"/>
      <c r="F22" s="921"/>
      <c r="G22" s="921"/>
      <c r="H22" s="921"/>
      <c r="I22" s="921"/>
      <c r="J22" s="921"/>
    </row>
    <row r="23" spans="1:10" ht="18" customHeight="1">
      <c r="A23" s="919"/>
      <c r="B23" s="921"/>
      <c r="C23" s="921"/>
      <c r="D23" s="921"/>
      <c r="E23" s="921"/>
      <c r="F23" s="921"/>
      <c r="G23" s="921"/>
      <c r="H23" s="921"/>
      <c r="I23" s="921"/>
      <c r="J23" s="921"/>
    </row>
    <row r="24" spans="1:10" ht="18" customHeight="1">
      <c r="A24" s="919"/>
      <c r="B24" s="921"/>
      <c r="C24" s="921"/>
      <c r="D24" s="921"/>
      <c r="E24" s="921"/>
      <c r="F24" s="921"/>
      <c r="G24" s="921"/>
      <c r="H24" s="921"/>
      <c r="I24" s="921"/>
      <c r="J24" s="921"/>
    </row>
    <row r="25" spans="1:10" ht="18" customHeight="1">
      <c r="A25" s="919"/>
      <c r="B25" s="921"/>
      <c r="C25" s="921"/>
      <c r="D25" s="921"/>
      <c r="E25" s="921"/>
      <c r="F25" s="921"/>
      <c r="G25" s="921"/>
      <c r="H25" s="921"/>
      <c r="I25" s="921"/>
      <c r="J25" s="921"/>
    </row>
    <row r="26" spans="1:10" ht="18" customHeight="1">
      <c r="A26" s="919"/>
      <c r="B26" s="921"/>
      <c r="C26" s="921"/>
      <c r="D26" s="921"/>
      <c r="E26" s="921"/>
      <c r="F26" s="921"/>
      <c r="G26" s="921"/>
      <c r="H26" s="921"/>
      <c r="I26" s="921"/>
      <c r="J26" s="921"/>
    </row>
    <row r="27" spans="1:10" ht="18" customHeight="1">
      <c r="A27" s="919"/>
      <c r="B27" s="921"/>
      <c r="C27" s="921"/>
      <c r="D27" s="921"/>
      <c r="E27" s="921"/>
      <c r="F27" s="921"/>
      <c r="G27" s="921"/>
      <c r="H27" s="921"/>
      <c r="I27" s="921"/>
      <c r="J27" s="921"/>
    </row>
    <row r="28" spans="1:10" ht="18" customHeight="1">
      <c r="A28" s="919"/>
      <c r="B28" s="921"/>
      <c r="C28" s="921"/>
      <c r="D28" s="921"/>
      <c r="E28" s="921"/>
      <c r="F28" s="921"/>
      <c r="G28" s="921"/>
      <c r="H28" s="921"/>
      <c r="I28" s="921"/>
      <c r="J28" s="921"/>
    </row>
    <row r="29" spans="1:10" ht="18" customHeight="1">
      <c r="A29" s="919"/>
      <c r="B29" s="921"/>
      <c r="C29" s="921"/>
      <c r="D29" s="921"/>
      <c r="E29" s="921"/>
      <c r="F29" s="921"/>
      <c r="G29" s="921"/>
      <c r="H29" s="921"/>
      <c r="I29" s="921"/>
      <c r="J29" s="921"/>
    </row>
    <row r="30" spans="1:10" ht="18" customHeight="1">
      <c r="A30" s="919"/>
      <c r="B30" s="921"/>
      <c r="C30" s="921"/>
      <c r="D30" s="921"/>
      <c r="E30" s="921"/>
      <c r="F30" s="921"/>
      <c r="G30" s="921"/>
      <c r="H30" s="921"/>
      <c r="I30" s="921"/>
      <c r="J30" s="921"/>
    </row>
    <row r="31" spans="1:10" ht="18" customHeight="1">
      <c r="A31" s="919"/>
      <c r="B31" s="921"/>
      <c r="C31" s="921"/>
      <c r="D31" s="921"/>
      <c r="E31" s="921"/>
      <c r="F31" s="921"/>
      <c r="G31" s="921"/>
      <c r="H31" s="921"/>
      <c r="I31" s="921"/>
      <c r="J31" s="921"/>
    </row>
    <row r="32" spans="1:10" ht="18" customHeight="1">
      <c r="A32" s="919"/>
      <c r="B32" s="921"/>
      <c r="C32" s="921"/>
      <c r="D32" s="921"/>
      <c r="E32" s="921"/>
      <c r="F32" s="921"/>
      <c r="G32" s="921"/>
      <c r="H32" s="921"/>
      <c r="I32" s="921"/>
      <c r="J32" s="921"/>
    </row>
    <row r="33" spans="1:10" ht="18" customHeight="1">
      <c r="A33" s="919"/>
      <c r="B33" s="921"/>
      <c r="C33" s="921"/>
      <c r="D33" s="921"/>
      <c r="E33" s="921"/>
      <c r="F33" s="921"/>
      <c r="G33" s="921"/>
      <c r="H33" s="921"/>
      <c r="I33" s="921"/>
      <c r="J33" s="921"/>
    </row>
    <row r="34" spans="1:10" ht="18" customHeight="1">
      <c r="A34" s="919"/>
      <c r="B34" s="921"/>
      <c r="C34" s="921"/>
      <c r="D34" s="921"/>
      <c r="E34" s="921"/>
      <c r="F34" s="921"/>
      <c r="G34" s="921"/>
      <c r="H34" s="921"/>
      <c r="I34" s="921"/>
      <c r="J34" s="921"/>
    </row>
    <row r="35" spans="1:10" ht="18" customHeight="1">
      <c r="A35" s="919"/>
      <c r="B35" s="921"/>
      <c r="C35" s="921"/>
      <c r="D35" s="921"/>
      <c r="E35" s="921"/>
      <c r="F35" s="921"/>
      <c r="G35" s="921"/>
      <c r="H35" s="921"/>
      <c r="I35" s="921"/>
      <c r="J35" s="921"/>
    </row>
    <row r="36" spans="1:10" ht="18" customHeight="1">
      <c r="A36" s="919"/>
      <c r="B36" s="921"/>
      <c r="C36" s="921"/>
      <c r="D36" s="921"/>
      <c r="E36" s="921"/>
      <c r="F36" s="921"/>
      <c r="G36" s="921"/>
      <c r="H36" s="921"/>
      <c r="I36" s="921"/>
      <c r="J36" s="921"/>
    </row>
    <row r="37" spans="1:10" ht="18" customHeight="1">
      <c r="A37" s="919"/>
      <c r="B37" s="921"/>
      <c r="C37" s="921"/>
      <c r="D37" s="921"/>
      <c r="E37" s="921"/>
      <c r="F37" s="921"/>
      <c r="G37" s="921"/>
      <c r="H37" s="921"/>
      <c r="I37" s="921"/>
      <c r="J37" s="921"/>
    </row>
    <row r="38" spans="1:10" ht="18" customHeight="1">
      <c r="A38" s="919"/>
      <c r="B38" s="921"/>
      <c r="C38" s="921"/>
      <c r="D38" s="921"/>
      <c r="E38" s="921"/>
      <c r="F38" s="921"/>
      <c r="G38" s="921"/>
      <c r="H38" s="921"/>
      <c r="I38" s="921"/>
      <c r="J38" s="921"/>
    </row>
    <row r="39" spans="1:10" ht="18" customHeight="1">
      <c r="A39" s="919"/>
      <c r="B39" s="921"/>
      <c r="C39" s="921"/>
      <c r="D39" s="921"/>
      <c r="E39" s="921"/>
      <c r="F39" s="921"/>
      <c r="G39" s="921"/>
      <c r="H39" s="921"/>
      <c r="I39" s="921"/>
      <c r="J39" s="921"/>
    </row>
    <row r="40" spans="1:10" ht="18" customHeight="1">
      <c r="A40" s="919"/>
      <c r="B40" s="921"/>
      <c r="C40" s="921"/>
      <c r="D40" s="921"/>
      <c r="E40" s="921"/>
      <c r="F40" s="921"/>
      <c r="G40" s="921"/>
      <c r="H40" s="921"/>
      <c r="I40" s="921"/>
      <c r="J40" s="921"/>
    </row>
    <row r="41" spans="1:10" ht="18" customHeight="1">
      <c r="A41" s="919"/>
      <c r="B41" s="921"/>
      <c r="C41" s="921"/>
      <c r="D41" s="921"/>
      <c r="E41" s="921"/>
      <c r="F41" s="921"/>
      <c r="G41" s="921"/>
      <c r="H41" s="921"/>
      <c r="I41" s="921"/>
      <c r="J41" s="921"/>
    </row>
    <row r="42" spans="1:10" ht="18" customHeight="1">
      <c r="A42" s="919"/>
      <c r="B42" s="921"/>
      <c r="C42" s="921"/>
      <c r="D42" s="921"/>
      <c r="E42" s="921"/>
      <c r="F42" s="921"/>
      <c r="G42" s="921"/>
      <c r="H42" s="921"/>
      <c r="I42" s="921"/>
      <c r="J42" s="921"/>
    </row>
    <row r="43" spans="1:10" ht="18" customHeight="1">
      <c r="A43" s="919"/>
      <c r="B43" s="921"/>
      <c r="C43" s="921"/>
      <c r="D43" s="921"/>
      <c r="E43" s="921"/>
      <c r="F43" s="921"/>
      <c r="G43" s="921"/>
      <c r="H43" s="921"/>
      <c r="I43" s="921"/>
      <c r="J43" s="921"/>
    </row>
  </sheetData>
  <mergeCells count="39">
    <mergeCell ref="A2:J2"/>
    <mergeCell ref="A5:B5"/>
    <mergeCell ref="C5:J5"/>
    <mergeCell ref="A7:B7"/>
    <mergeCell ref="C7:J7"/>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2:J32"/>
    <mergeCell ref="B33:J33"/>
    <mergeCell ref="B34:J34"/>
    <mergeCell ref="B35:J35"/>
    <mergeCell ref="B36:J36"/>
    <mergeCell ref="B37:J37"/>
    <mergeCell ref="B38:J38"/>
    <mergeCell ref="B39:J39"/>
    <mergeCell ref="B40:J40"/>
    <mergeCell ref="B41:J41"/>
    <mergeCell ref="B42:J42"/>
    <mergeCell ref="B43:J43"/>
  </mergeCells>
  <phoneticPr fontId="38"/>
  <hyperlinks>
    <hyperlink ref="C5:J5" location="工事カルテ!H3"/>
    <hyperlink ref="C7:J7" location="工事カルテ!H4"/>
  </hyperlinks>
  <pageMargins left="0.74803149606299213" right="0.74803149606299213" top="0.59055118110236227" bottom="0.47244094488188981" header="0.51181102362204722" footer="0.51181102362204722"/>
  <pageSetup paperSize="9" fitToWidth="1" fitToHeight="1" orientation="portrait" usePrinterDefaults="1" blackAndWhite="1"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indexed="12"/>
  </sheetPr>
  <dimension ref="A1:F48"/>
  <sheetViews>
    <sheetView view="pageBreakPreview" zoomScale="85" zoomScaleSheetLayoutView="85" workbookViewId="0">
      <pane ySplit="1" topLeftCell="A2" activePane="bottomLeft" state="frozen"/>
      <selection pane="bottomLeft"/>
    </sheetView>
  </sheetViews>
  <sheetFormatPr defaultRowHeight="13.5"/>
  <cols>
    <col min="1" max="1" width="6.5" customWidth="1"/>
    <col min="2" max="3" width="36.125" customWidth="1"/>
    <col min="4" max="4" width="10.25" customWidth="1"/>
  </cols>
  <sheetData>
    <row r="1" spans="1:6" s="571" customFormat="1" ht="51" customHeight="1"/>
    <row r="2" spans="1:6" ht="14.25" customHeight="1">
      <c r="A2" s="923" t="s">
        <v>403</v>
      </c>
      <c r="B2" s="923"/>
      <c r="C2" s="923"/>
      <c r="D2" s="923"/>
    </row>
    <row r="3" spans="1:6">
      <c r="A3" s="924" t="s">
        <v>372</v>
      </c>
      <c r="B3" s="927">
        <f>IF(工事カルテ!H6="","",工事カルテ!H6)</f>
        <v>0</v>
      </c>
      <c r="C3" s="932"/>
      <c r="D3" s="932"/>
    </row>
    <row r="4" spans="1:6">
      <c r="A4" s="925" t="s">
        <v>421</v>
      </c>
      <c r="B4" s="928" t="s">
        <v>672</v>
      </c>
      <c r="C4" s="925" t="s">
        <v>673</v>
      </c>
      <c r="D4" s="935" t="s">
        <v>530</v>
      </c>
      <c r="F4" t="s">
        <v>757</v>
      </c>
    </row>
    <row r="5" spans="1:6">
      <c r="A5" s="926">
        <v>1</v>
      </c>
      <c r="B5" s="929"/>
      <c r="C5" s="933"/>
      <c r="D5" s="936"/>
      <c r="F5" t="s">
        <v>431</v>
      </c>
    </row>
    <row r="6" spans="1:6">
      <c r="A6" s="926"/>
      <c r="B6" s="930"/>
      <c r="C6" s="933"/>
      <c r="D6" s="937"/>
      <c r="F6" t="s">
        <v>756</v>
      </c>
    </row>
    <row r="7" spans="1:6">
      <c r="A7" s="926"/>
      <c r="B7" s="930"/>
      <c r="C7" s="934"/>
      <c r="D7" s="937"/>
    </row>
    <row r="8" spans="1:6">
      <c r="A8" s="926"/>
      <c r="B8" s="931"/>
      <c r="C8" s="934"/>
      <c r="D8" s="938"/>
    </row>
    <row r="9" spans="1:6">
      <c r="A9" s="926">
        <v>2</v>
      </c>
      <c r="B9" s="929"/>
      <c r="C9" s="933"/>
      <c r="D9" s="939"/>
    </row>
    <row r="10" spans="1:6">
      <c r="A10" s="926"/>
      <c r="B10" s="930"/>
      <c r="C10" s="933"/>
      <c r="D10" s="939"/>
    </row>
    <row r="11" spans="1:6">
      <c r="A11" s="926"/>
      <c r="B11" s="930"/>
      <c r="C11" s="934"/>
      <c r="D11" s="939"/>
    </row>
    <row r="12" spans="1:6">
      <c r="A12" s="926"/>
      <c r="B12" s="931"/>
      <c r="C12" s="934"/>
      <c r="D12" s="939"/>
    </row>
    <row r="13" spans="1:6">
      <c r="A13" s="926"/>
      <c r="B13" s="929"/>
      <c r="C13" s="933"/>
      <c r="D13" s="940"/>
    </row>
    <row r="14" spans="1:6">
      <c r="A14" s="926"/>
      <c r="B14" s="930"/>
      <c r="C14" s="933"/>
      <c r="D14" s="940"/>
    </row>
    <row r="15" spans="1:6">
      <c r="A15" s="926"/>
      <c r="B15" s="930"/>
      <c r="C15" s="933"/>
      <c r="D15" s="940"/>
    </row>
    <row r="16" spans="1:6">
      <c r="A16" s="926"/>
      <c r="B16" s="931"/>
      <c r="C16" s="933"/>
      <c r="D16" s="940"/>
    </row>
    <row r="17" spans="1:4">
      <c r="A17" s="926"/>
      <c r="B17" s="929"/>
      <c r="C17" s="933"/>
      <c r="D17" s="940"/>
    </row>
    <row r="18" spans="1:4">
      <c r="A18" s="926"/>
      <c r="B18" s="930"/>
      <c r="C18" s="933"/>
      <c r="D18" s="940"/>
    </row>
    <row r="19" spans="1:4">
      <c r="A19" s="926"/>
      <c r="B19" s="930"/>
      <c r="C19" s="933"/>
      <c r="D19" s="940"/>
    </row>
    <row r="20" spans="1:4">
      <c r="A20" s="926"/>
      <c r="B20" s="931"/>
      <c r="C20" s="933"/>
      <c r="D20" s="940"/>
    </row>
    <row r="21" spans="1:4">
      <c r="A21" s="926"/>
      <c r="B21" s="929"/>
      <c r="C21" s="933"/>
      <c r="D21" s="939"/>
    </row>
    <row r="22" spans="1:4">
      <c r="A22" s="926"/>
      <c r="B22" s="930"/>
      <c r="C22" s="934"/>
      <c r="D22" s="939"/>
    </row>
    <row r="23" spans="1:4">
      <c r="A23" s="926"/>
      <c r="B23" s="930"/>
      <c r="C23" s="934"/>
      <c r="D23" s="939"/>
    </row>
    <row r="24" spans="1:4">
      <c r="A24" s="926"/>
      <c r="B24" s="931"/>
      <c r="C24" s="934"/>
      <c r="D24" s="939"/>
    </row>
    <row r="25" spans="1:4">
      <c r="A25" s="926"/>
      <c r="B25" s="929"/>
      <c r="C25" s="933"/>
      <c r="D25" s="941"/>
    </row>
    <row r="26" spans="1:4">
      <c r="A26" s="926"/>
      <c r="B26" s="930"/>
      <c r="C26" s="934"/>
      <c r="D26" s="941"/>
    </row>
    <row r="27" spans="1:4">
      <c r="A27" s="926"/>
      <c r="B27" s="930"/>
      <c r="C27" s="934"/>
      <c r="D27" s="941"/>
    </row>
    <row r="28" spans="1:4">
      <c r="A28" s="926"/>
      <c r="B28" s="931"/>
      <c r="C28" s="934"/>
      <c r="D28" s="941"/>
    </row>
    <row r="29" spans="1:4">
      <c r="A29" s="926"/>
      <c r="B29" s="929"/>
      <c r="C29" s="933"/>
      <c r="D29" s="941"/>
    </row>
    <row r="30" spans="1:4">
      <c r="A30" s="926"/>
      <c r="B30" s="930"/>
      <c r="C30" s="934"/>
      <c r="D30" s="941"/>
    </row>
    <row r="31" spans="1:4">
      <c r="A31" s="926"/>
      <c r="B31" s="930"/>
      <c r="C31" s="934"/>
      <c r="D31" s="941"/>
    </row>
    <row r="32" spans="1:4">
      <c r="A32" s="926"/>
      <c r="B32" s="931"/>
      <c r="C32" s="934"/>
      <c r="D32" s="941"/>
    </row>
    <row r="33" spans="1:4">
      <c r="A33" s="926"/>
      <c r="B33" s="929"/>
      <c r="C33" s="929"/>
      <c r="D33" s="941"/>
    </row>
    <row r="34" spans="1:4">
      <c r="A34" s="926"/>
      <c r="B34" s="930"/>
      <c r="C34" s="930"/>
      <c r="D34" s="941"/>
    </row>
    <row r="35" spans="1:4">
      <c r="A35" s="926"/>
      <c r="B35" s="930"/>
      <c r="C35" s="930"/>
      <c r="D35" s="941"/>
    </row>
    <row r="36" spans="1:4">
      <c r="A36" s="926"/>
      <c r="B36" s="931"/>
      <c r="C36" s="931"/>
      <c r="D36" s="941"/>
    </row>
    <row r="37" spans="1:4">
      <c r="A37" s="926"/>
      <c r="B37" s="929"/>
      <c r="C37" s="929"/>
      <c r="D37" s="941"/>
    </row>
    <row r="38" spans="1:4">
      <c r="A38" s="926"/>
      <c r="B38" s="930"/>
      <c r="C38" s="930"/>
      <c r="D38" s="941"/>
    </row>
    <row r="39" spans="1:4">
      <c r="A39" s="926"/>
      <c r="B39" s="930"/>
      <c r="C39" s="930"/>
      <c r="D39" s="941"/>
    </row>
    <row r="40" spans="1:4">
      <c r="A40" s="926"/>
      <c r="B40" s="931"/>
      <c r="C40" s="931"/>
      <c r="D40" s="941"/>
    </row>
    <row r="41" spans="1:4">
      <c r="A41" s="926"/>
      <c r="B41" s="929"/>
      <c r="C41" s="929"/>
      <c r="D41" s="942"/>
    </row>
    <row r="42" spans="1:4">
      <c r="A42" s="926"/>
      <c r="B42" s="930"/>
      <c r="C42" s="930"/>
      <c r="D42" s="943"/>
    </row>
    <row r="43" spans="1:4">
      <c r="A43" s="926"/>
      <c r="B43" s="930"/>
      <c r="C43" s="930"/>
      <c r="D43" s="943"/>
    </row>
    <row r="44" spans="1:4">
      <c r="A44" s="926"/>
      <c r="B44" s="931"/>
      <c r="C44" s="931"/>
      <c r="D44" s="944"/>
    </row>
    <row r="45" spans="1:4">
      <c r="A45" s="926"/>
      <c r="B45" s="929"/>
      <c r="C45" s="929"/>
      <c r="D45" s="942"/>
    </row>
    <row r="46" spans="1:4">
      <c r="A46" s="926"/>
      <c r="B46" s="930"/>
      <c r="C46" s="930"/>
      <c r="D46" s="943"/>
    </row>
    <row r="47" spans="1:4">
      <c r="A47" s="926"/>
      <c r="B47" s="930"/>
      <c r="C47" s="930"/>
      <c r="D47" s="943"/>
    </row>
    <row r="48" spans="1:4">
      <c r="A48" s="926"/>
      <c r="B48" s="931"/>
      <c r="C48" s="931"/>
      <c r="D48" s="944"/>
    </row>
  </sheetData>
  <mergeCells count="45">
    <mergeCell ref="A2:D2"/>
    <mergeCell ref="A5:A8"/>
    <mergeCell ref="B5:B8"/>
    <mergeCell ref="C5:C8"/>
    <mergeCell ref="D5:D8"/>
    <mergeCell ref="A9:A12"/>
    <mergeCell ref="B9:B12"/>
    <mergeCell ref="C9:C12"/>
    <mergeCell ref="D9:D12"/>
    <mergeCell ref="A13:A16"/>
    <mergeCell ref="B13:B16"/>
    <mergeCell ref="C13:C16"/>
    <mergeCell ref="D13:D16"/>
    <mergeCell ref="A17:A20"/>
    <mergeCell ref="B17:B20"/>
    <mergeCell ref="C17:C20"/>
    <mergeCell ref="D17:D20"/>
    <mergeCell ref="A21:A24"/>
    <mergeCell ref="B21:B24"/>
    <mergeCell ref="C21:C24"/>
    <mergeCell ref="D21:D24"/>
    <mergeCell ref="A25:A28"/>
    <mergeCell ref="B25:B28"/>
    <mergeCell ref="C25:C28"/>
    <mergeCell ref="D25:D28"/>
    <mergeCell ref="A29:A32"/>
    <mergeCell ref="B29:B32"/>
    <mergeCell ref="C29:C32"/>
    <mergeCell ref="D29:D32"/>
    <mergeCell ref="A33:A36"/>
    <mergeCell ref="B33:B36"/>
    <mergeCell ref="C33:C36"/>
    <mergeCell ref="D33:D36"/>
    <mergeCell ref="A37:A40"/>
    <mergeCell ref="B37:B40"/>
    <mergeCell ref="C37:C40"/>
    <mergeCell ref="D37:D40"/>
    <mergeCell ref="A41:A44"/>
    <mergeCell ref="B41:B44"/>
    <mergeCell ref="C41:C44"/>
    <mergeCell ref="D41:D44"/>
    <mergeCell ref="A45:A48"/>
    <mergeCell ref="B45:B48"/>
    <mergeCell ref="C45:C48"/>
    <mergeCell ref="D45:D48"/>
  </mergeCells>
  <phoneticPr fontId="38"/>
  <dataValidations count="1">
    <dataValidation type="list" allowBlank="1" showDropDown="0" showInputMessage="1" showErrorMessage="1" sqref="D5:D48">
      <formula1>$F$5:$F$6</formula1>
    </dataValidation>
  </dataValidations>
  <hyperlinks>
    <hyperlink ref="B3" location="工事カルテ!H3"/>
  </hyperlinks>
  <pageMargins left="0.7" right="0.7" top="0.75" bottom="0.75" header="0.3" footer="0.3"/>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indexed="12"/>
  </sheetPr>
  <dimension ref="A1:D48"/>
  <sheetViews>
    <sheetView view="pageBreakPreview" zoomScaleNormal="85" zoomScaleSheetLayoutView="100" workbookViewId="0">
      <pane ySplit="1" topLeftCell="A2" activePane="bottomLeft" state="frozen"/>
      <selection pane="bottomLeft" activeCell="B3" sqref="B3"/>
    </sheetView>
  </sheetViews>
  <sheetFormatPr defaultRowHeight="13.5"/>
  <cols>
    <col min="1" max="1" width="6.5" customWidth="1"/>
    <col min="2" max="3" width="40.625" customWidth="1"/>
  </cols>
  <sheetData>
    <row r="1" spans="1:4" s="571" customFormat="1" ht="51" customHeight="1"/>
    <row r="2" spans="1:4" ht="14.25" customHeight="1">
      <c r="A2" s="923" t="s">
        <v>403</v>
      </c>
      <c r="B2" s="923"/>
      <c r="C2" s="923"/>
      <c r="D2" s="923"/>
    </row>
    <row r="3" spans="1:4">
      <c r="A3" s="924" t="s">
        <v>372</v>
      </c>
      <c r="B3" s="927">
        <f>IF(工事カルテ!H6="","",工事カルテ!H6)</f>
        <v>0</v>
      </c>
      <c r="C3" s="932"/>
    </row>
    <row r="4" spans="1:4">
      <c r="A4" s="925" t="s">
        <v>421</v>
      </c>
      <c r="B4" s="928" t="s">
        <v>672</v>
      </c>
      <c r="C4" s="925" t="s">
        <v>673</v>
      </c>
    </row>
    <row r="5" spans="1:4" ht="12.75" customHeight="1">
      <c r="A5" s="926">
        <f>IF('変更理由書(起工用)'!A5:A8=0,"",'変更理由書(起工用)'!A5:A8)</f>
        <v>1</v>
      </c>
      <c r="B5" s="945" t="str">
        <f>IF('変更理由書(起工用)'!B5:B8=0,"",'変更理由書(起工用)'!B5:B8)</f>
        <v/>
      </c>
      <c r="C5" s="945" t="str">
        <f>IF('変更理由書(起工用)'!C5:C8=0,"",'変更理由書(起工用)'!C5:C8)</f>
        <v/>
      </c>
    </row>
    <row r="6" spans="1:4">
      <c r="A6" s="926"/>
      <c r="B6" s="945"/>
      <c r="C6" s="945"/>
    </row>
    <row r="7" spans="1:4">
      <c r="A7" s="926"/>
      <c r="B7" s="945"/>
      <c r="C7" s="945"/>
    </row>
    <row r="8" spans="1:4">
      <c r="A8" s="926"/>
      <c r="B8" s="945"/>
      <c r="C8" s="945"/>
    </row>
    <row r="9" spans="1:4">
      <c r="A9" s="926">
        <f>IF('変更理由書(起工用)'!A9:A12=0,"",'変更理由書(起工用)'!A9:A12)</f>
        <v>2</v>
      </c>
      <c r="B9" s="946" t="str">
        <f>IF('変更理由書(起工用)'!B9:B12=0,"",'変更理由書(起工用)'!B9:B12)</f>
        <v/>
      </c>
      <c r="C9" s="945" t="str">
        <f>IF('変更理由書(起工用)'!C9:C12=0,"",'変更理由書(起工用)'!C9:C12)</f>
        <v/>
      </c>
    </row>
    <row r="10" spans="1:4">
      <c r="A10" s="926"/>
      <c r="B10" s="946"/>
      <c r="C10" s="945"/>
    </row>
    <row r="11" spans="1:4">
      <c r="A11" s="926"/>
      <c r="B11" s="946"/>
      <c r="C11" s="945"/>
    </row>
    <row r="12" spans="1:4">
      <c r="A12" s="926"/>
      <c r="B12" s="946"/>
      <c r="C12" s="945"/>
    </row>
    <row r="13" spans="1:4">
      <c r="A13" s="926" t="str">
        <f>IF('変更理由書(起工用)'!A13:A16=0,"",'変更理由書(起工用)'!A13:A16)</f>
        <v/>
      </c>
      <c r="B13" s="926" t="str">
        <f>IF('変更理由書(起工用)'!B13:B16=0,"",'変更理由書(起工用)'!B13:B16)</f>
        <v/>
      </c>
      <c r="C13" s="926" t="str">
        <f>IF('変更理由書(起工用)'!C13:C16=0,"",'変更理由書(起工用)'!C13:C16)</f>
        <v/>
      </c>
    </row>
    <row r="14" spans="1:4">
      <c r="A14" s="926"/>
      <c r="B14" s="926"/>
      <c r="C14" s="926"/>
    </row>
    <row r="15" spans="1:4">
      <c r="A15" s="926"/>
      <c r="B15" s="926"/>
      <c r="C15" s="926"/>
    </row>
    <row r="16" spans="1:4">
      <c r="A16" s="926"/>
      <c r="B16" s="926"/>
      <c r="C16" s="926"/>
    </row>
    <row r="17" spans="1:3">
      <c r="A17" s="926" t="str">
        <f>IF('変更理由書(起工用)'!A17:A20=0,"",'変更理由書(起工用)'!A17:A20)</f>
        <v/>
      </c>
      <c r="B17" s="926" t="str">
        <f>IF('変更理由書(起工用)'!B17:B20=0,"",'変更理由書(起工用)'!B17:B20)</f>
        <v/>
      </c>
      <c r="C17" s="926" t="str">
        <f>IF('変更理由書(起工用)'!C17:C20=0,"",'変更理由書(起工用)'!C17:C20)</f>
        <v/>
      </c>
    </row>
    <row r="18" spans="1:3">
      <c r="A18" s="926"/>
      <c r="B18" s="926"/>
      <c r="C18" s="926"/>
    </row>
    <row r="19" spans="1:3">
      <c r="A19" s="926"/>
      <c r="B19" s="926"/>
      <c r="C19" s="926"/>
    </row>
    <row r="20" spans="1:3">
      <c r="A20" s="926"/>
      <c r="B20" s="926"/>
      <c r="C20" s="926"/>
    </row>
    <row r="21" spans="1:3">
      <c r="A21" s="926" t="str">
        <f>IF('変更理由書(起工用)'!A21:A24=0,"",'変更理由書(起工用)'!A21:A24)</f>
        <v/>
      </c>
      <c r="B21" s="926" t="str">
        <f>IF('変更理由書(起工用)'!B21:B24=0,"",'変更理由書(起工用)'!B21:B24)</f>
        <v/>
      </c>
      <c r="C21" s="926" t="str">
        <f>IF('変更理由書(起工用)'!C21:C24=0,"",'変更理由書(起工用)'!C21:C24)</f>
        <v/>
      </c>
    </row>
    <row r="22" spans="1:3">
      <c r="A22" s="926"/>
      <c r="B22" s="926"/>
      <c r="C22" s="926"/>
    </row>
    <row r="23" spans="1:3">
      <c r="A23" s="926"/>
      <c r="B23" s="926"/>
      <c r="C23" s="926"/>
    </row>
    <row r="24" spans="1:3">
      <c r="A24" s="926"/>
      <c r="B24" s="926"/>
      <c r="C24" s="926"/>
    </row>
    <row r="25" spans="1:3">
      <c r="A25" s="926" t="str">
        <f>IF('変更理由書(起工用)'!A25:A28=0,"",'変更理由書(起工用)'!A25:A28)</f>
        <v/>
      </c>
      <c r="B25" s="926" t="str">
        <f>IF('変更理由書(起工用)'!B25:B28=0,"",'変更理由書(起工用)'!B25:B28)</f>
        <v/>
      </c>
      <c r="C25" s="926" t="str">
        <f>IF('変更理由書(起工用)'!C25:C28=0,"",'変更理由書(起工用)'!C25:C28)</f>
        <v/>
      </c>
    </row>
    <row r="26" spans="1:3">
      <c r="A26" s="926"/>
      <c r="B26" s="926"/>
      <c r="C26" s="926"/>
    </row>
    <row r="27" spans="1:3">
      <c r="A27" s="926"/>
      <c r="B27" s="926"/>
      <c r="C27" s="926"/>
    </row>
    <row r="28" spans="1:3">
      <c r="A28" s="926"/>
      <c r="B28" s="926"/>
      <c r="C28" s="926"/>
    </row>
    <row r="29" spans="1:3">
      <c r="A29" s="926" t="str">
        <f>IF('変更理由書(起工用)'!A29:A32=0,"",'変更理由書(起工用)'!A29:A32)</f>
        <v/>
      </c>
      <c r="B29" s="926" t="str">
        <f>IF('変更理由書(起工用)'!B29:B32=0,"",'変更理由書(起工用)'!B29:B32)</f>
        <v/>
      </c>
      <c r="C29" s="926" t="str">
        <f>IF('変更理由書(起工用)'!C29:C32=0,"",'変更理由書(起工用)'!C29:C32)</f>
        <v/>
      </c>
    </row>
    <row r="30" spans="1:3">
      <c r="A30" s="926"/>
      <c r="B30" s="926"/>
      <c r="C30" s="926"/>
    </row>
    <row r="31" spans="1:3">
      <c r="A31" s="926"/>
      <c r="B31" s="926"/>
      <c r="C31" s="926"/>
    </row>
    <row r="32" spans="1:3">
      <c r="A32" s="926"/>
      <c r="B32" s="926"/>
      <c r="C32" s="926"/>
    </row>
    <row r="33" spans="1:3">
      <c r="A33" s="926" t="str">
        <f>IF('変更理由書(起工用)'!A33:A36=0,"",'変更理由書(起工用)'!A33:A36)</f>
        <v/>
      </c>
      <c r="B33" s="926" t="str">
        <f>IF('変更理由書(起工用)'!B33:B36=0,"",'変更理由書(起工用)'!B33:B36)</f>
        <v/>
      </c>
      <c r="C33" s="926" t="str">
        <f>IF('変更理由書(起工用)'!C33:C36=0,"",'変更理由書(起工用)'!C33:C36)</f>
        <v/>
      </c>
    </row>
    <row r="34" spans="1:3">
      <c r="A34" s="926"/>
      <c r="B34" s="926"/>
      <c r="C34" s="926"/>
    </row>
    <row r="35" spans="1:3">
      <c r="A35" s="926"/>
      <c r="B35" s="926"/>
      <c r="C35" s="926"/>
    </row>
    <row r="36" spans="1:3">
      <c r="A36" s="926"/>
      <c r="B36" s="926"/>
      <c r="C36" s="926"/>
    </row>
    <row r="37" spans="1:3">
      <c r="A37" s="926" t="str">
        <f>IF('変更理由書(起工用)'!A37:A40=0,"",'変更理由書(起工用)'!A37:A40)</f>
        <v/>
      </c>
      <c r="B37" s="926" t="str">
        <f>IF('変更理由書(起工用)'!B37:B40=0,"",'変更理由書(起工用)'!B37:B40)</f>
        <v/>
      </c>
      <c r="C37" s="926" t="str">
        <f>IF('変更理由書(起工用)'!C37:C40=0,"",'変更理由書(起工用)'!C37:C40)</f>
        <v/>
      </c>
    </row>
    <row r="38" spans="1:3">
      <c r="A38" s="926"/>
      <c r="B38" s="926"/>
      <c r="C38" s="926"/>
    </row>
    <row r="39" spans="1:3">
      <c r="A39" s="926"/>
      <c r="B39" s="926"/>
      <c r="C39" s="926"/>
    </row>
    <row r="40" spans="1:3">
      <c r="A40" s="926"/>
      <c r="B40" s="926"/>
      <c r="C40" s="926"/>
    </row>
    <row r="41" spans="1:3">
      <c r="A41" s="926" t="str">
        <f>IF('変更理由書(起工用)'!A41:A44=0,"",'変更理由書(起工用)'!A41:A44)</f>
        <v/>
      </c>
      <c r="B41" s="926" t="str">
        <f>IF('変更理由書(起工用)'!B41:B44=0,"",'変更理由書(起工用)'!B41:B44)</f>
        <v/>
      </c>
      <c r="C41" s="926" t="str">
        <f>IF('変更理由書(起工用)'!C41:C44=0,"",'変更理由書(起工用)'!C41:C44)</f>
        <v/>
      </c>
    </row>
    <row r="42" spans="1:3">
      <c r="A42" s="926"/>
      <c r="B42" s="926"/>
      <c r="C42" s="926"/>
    </row>
    <row r="43" spans="1:3">
      <c r="A43" s="926"/>
      <c r="B43" s="926"/>
      <c r="C43" s="926"/>
    </row>
    <row r="44" spans="1:3">
      <c r="A44" s="926"/>
      <c r="B44" s="926"/>
      <c r="C44" s="926"/>
    </row>
    <row r="45" spans="1:3">
      <c r="A45" s="926" t="str">
        <f>IF('変更理由書(起工用)'!A45:A48=0,"",'変更理由書(起工用)'!A45:A48)</f>
        <v/>
      </c>
      <c r="B45" s="926" t="str">
        <f>IF('変更理由書(起工用)'!B45:B48=0,"",'変更理由書(起工用)'!B45:B48)</f>
        <v/>
      </c>
      <c r="C45" s="926" t="str">
        <f>IF('変更理由書(起工用)'!C45:C48=0,"",'変更理由書(起工用)'!C45:C48)</f>
        <v/>
      </c>
    </row>
    <row r="46" spans="1:3">
      <c r="A46" s="926"/>
      <c r="B46" s="926"/>
      <c r="C46" s="926"/>
    </row>
    <row r="47" spans="1:3">
      <c r="A47" s="926"/>
      <c r="B47" s="926"/>
      <c r="C47" s="926"/>
    </row>
    <row r="48" spans="1:3">
      <c r="A48" s="926"/>
      <c r="B48" s="926"/>
      <c r="C48" s="926"/>
    </row>
  </sheetData>
  <mergeCells count="34">
    <mergeCell ref="A2:D2"/>
    <mergeCell ref="A5:A8"/>
    <mergeCell ref="B5:B8"/>
    <mergeCell ref="C5:C8"/>
    <mergeCell ref="A9:A12"/>
    <mergeCell ref="B9:B12"/>
    <mergeCell ref="C9:C12"/>
    <mergeCell ref="A13:A16"/>
    <mergeCell ref="B13:B16"/>
    <mergeCell ref="C13:C16"/>
    <mergeCell ref="A17:A20"/>
    <mergeCell ref="B17:B20"/>
    <mergeCell ref="C17:C20"/>
    <mergeCell ref="A21:A24"/>
    <mergeCell ref="B21:B24"/>
    <mergeCell ref="C21:C24"/>
    <mergeCell ref="A25:A28"/>
    <mergeCell ref="B25:B28"/>
    <mergeCell ref="C25:C28"/>
    <mergeCell ref="A29:A32"/>
    <mergeCell ref="B29:B32"/>
    <mergeCell ref="C29:C32"/>
    <mergeCell ref="A33:A36"/>
    <mergeCell ref="B33:B36"/>
    <mergeCell ref="C33:C36"/>
    <mergeCell ref="A37:A40"/>
    <mergeCell ref="B37:B40"/>
    <mergeCell ref="C37:C40"/>
    <mergeCell ref="A41:A44"/>
    <mergeCell ref="B41:B44"/>
    <mergeCell ref="C41:C44"/>
    <mergeCell ref="A45:A48"/>
    <mergeCell ref="B45:B48"/>
    <mergeCell ref="C45:C48"/>
  </mergeCells>
  <phoneticPr fontId="38"/>
  <hyperlinks>
    <hyperlink ref="B3" location="工事カルテ!H3"/>
  </hyperlinks>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indexed="10"/>
  </sheetPr>
  <dimension ref="A1:BP93"/>
  <sheetViews>
    <sheetView view="pageBreakPreview" zoomScale="130" zoomScaleSheetLayoutView="130" workbookViewId="0">
      <pane ySplit="3" topLeftCell="A16" activePane="bottomLeft" state="frozen"/>
      <selection pane="bottomLeft" activeCell="J45" sqref="J45:T45"/>
    </sheetView>
  </sheetViews>
  <sheetFormatPr defaultColWidth="2.125" defaultRowHeight="13.5" customHeight="1"/>
  <cols>
    <col min="1" max="40" width="2.25" style="16" customWidth="1"/>
    <col min="41" max="41" width="2.25" style="17" customWidth="1"/>
    <col min="42" max="42" width="16.25" style="17" customWidth="1"/>
    <col min="43" max="49" width="5.375" style="17" customWidth="1"/>
    <col min="50" max="50" width="4.75" style="17" customWidth="1"/>
    <col min="51" max="51" width="2.25" style="17" customWidth="1"/>
    <col min="52" max="52" width="4.75" style="17" customWidth="1"/>
    <col min="53" max="53" width="2.25" style="17" customWidth="1"/>
    <col min="54" max="54" width="4.75" style="17" customWidth="1"/>
    <col min="55" max="55" width="2.25" style="17" customWidth="1"/>
    <col min="56" max="56" width="4.75" style="17" customWidth="1"/>
    <col min="57" max="57" width="2.25" style="17" customWidth="1"/>
    <col min="58" max="58" width="4.75" style="17" customWidth="1"/>
    <col min="59" max="59" width="2.25" style="17" customWidth="1"/>
    <col min="60" max="60" width="4.75" style="17" customWidth="1"/>
    <col min="61" max="61" width="2.25" style="17" customWidth="1"/>
    <col min="62" max="62" width="4.75" style="17" customWidth="1"/>
    <col min="63" max="63" width="8.25" style="17" customWidth="1"/>
    <col min="64" max="68" width="2.25" style="17" customWidth="1"/>
    <col min="69" max="96" width="2.25" style="16" customWidth="1"/>
    <col min="97" max="16384" width="2.125" style="16" bestFit="1" customWidth="0"/>
  </cols>
  <sheetData>
    <row r="1" spans="1:68" ht="13.5" customHeight="1">
      <c r="AO1" s="454" t="s">
        <v>802</v>
      </c>
      <c r="AP1" s="456" t="s">
        <v>108</v>
      </c>
    </row>
    <row r="2" spans="1:68" ht="13.5" customHeight="1">
      <c r="AP2" s="456" t="s">
        <v>805</v>
      </c>
    </row>
    <row r="3" spans="1:68" ht="13.5" customHeight="1">
      <c r="AP3" s="456" t="s">
        <v>690</v>
      </c>
    </row>
    <row r="4" spans="1:68" s="18" customFormat="1" ht="16.5" customHeight="1">
      <c r="A4" s="19" t="s">
        <v>241</v>
      </c>
      <c r="B4" s="19"/>
      <c r="C4" s="19"/>
      <c r="D4" s="19"/>
      <c r="E4" s="99">
        <f>'基本情報１-1'!C2</f>
        <v>0</v>
      </c>
      <c r="F4" s="106"/>
      <c r="G4" s="106"/>
      <c r="H4" s="134" t="s">
        <v>18</v>
      </c>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396"/>
      <c r="AI4" s="396"/>
      <c r="AJ4" s="396"/>
      <c r="AK4" s="396"/>
      <c r="AL4" s="396"/>
      <c r="AM4" s="396"/>
      <c r="AN4" s="396"/>
      <c r="AO4" s="455" t="s">
        <v>244</v>
      </c>
      <c r="AP4" s="455"/>
      <c r="AQ4" s="455"/>
      <c r="AR4" s="455"/>
      <c r="AS4" s="455"/>
      <c r="AT4" s="486"/>
      <c r="AU4" s="486"/>
      <c r="AV4" s="486"/>
      <c r="AW4" s="486"/>
      <c r="AX4" s="486"/>
      <c r="AY4" s="486"/>
      <c r="AZ4" s="486"/>
      <c r="BA4" s="486"/>
      <c r="BB4" s="486"/>
      <c r="BC4" s="486"/>
      <c r="BD4" s="486"/>
      <c r="BE4" s="486"/>
      <c r="BF4" s="486"/>
    </row>
    <row r="5" spans="1:68" ht="12" customHeight="1">
      <c r="A5" s="20" t="s">
        <v>246</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406"/>
      <c r="AP5" s="457" t="s">
        <v>248</v>
      </c>
      <c r="AT5" s="468" t="s">
        <v>253</v>
      </c>
      <c r="BA5" s="16"/>
      <c r="BB5" s="16"/>
      <c r="BC5" s="16"/>
      <c r="BD5" s="16"/>
      <c r="BE5" s="16"/>
      <c r="BF5" s="16"/>
      <c r="BG5" s="16"/>
      <c r="BH5" s="16"/>
      <c r="BI5" s="16"/>
      <c r="BJ5" s="16"/>
      <c r="BK5" s="16"/>
      <c r="BL5" s="16"/>
      <c r="BM5" s="16"/>
      <c r="BN5" s="16"/>
      <c r="BO5" s="16"/>
      <c r="BP5" s="16"/>
    </row>
    <row r="6" spans="1:68" ht="12" customHeight="1">
      <c r="A6" s="21" t="s">
        <v>255</v>
      </c>
      <c r="B6" s="58"/>
      <c r="C6" s="58"/>
      <c r="D6" s="58"/>
      <c r="E6" s="58"/>
      <c r="F6" s="58"/>
      <c r="G6" s="58"/>
      <c r="H6" s="135">
        <f>'基本情報１-1'!G2</f>
        <v>0</v>
      </c>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407"/>
      <c r="AP6" s="458" t="s">
        <v>257</v>
      </c>
      <c r="AT6" s="458" t="s">
        <v>258</v>
      </c>
      <c r="BA6" s="16"/>
      <c r="BB6" s="16"/>
      <c r="BC6" s="16"/>
      <c r="BD6" s="16"/>
      <c r="BE6" s="16"/>
      <c r="BF6" s="16"/>
      <c r="BG6" s="16"/>
      <c r="BH6" s="16"/>
      <c r="BI6" s="16"/>
      <c r="BJ6" s="16"/>
      <c r="BK6" s="16"/>
      <c r="BL6" s="16"/>
      <c r="BM6" s="16"/>
      <c r="BN6" s="16"/>
      <c r="BO6" s="16"/>
      <c r="BP6" s="16"/>
    </row>
    <row r="7" spans="1:68" ht="12" customHeight="1">
      <c r="A7" s="21" t="s">
        <v>164</v>
      </c>
      <c r="B7" s="58"/>
      <c r="C7" s="58"/>
      <c r="D7" s="58"/>
      <c r="E7" s="58"/>
      <c r="F7" s="58"/>
      <c r="G7" s="58"/>
      <c r="H7" s="136">
        <f>'基本情報１-1'!V2</f>
        <v>0</v>
      </c>
      <c r="I7" s="178"/>
      <c r="J7" s="178"/>
      <c r="K7" s="178"/>
      <c r="L7" s="178"/>
      <c r="M7" s="178"/>
      <c r="N7" s="178"/>
      <c r="O7" s="178"/>
      <c r="P7" s="178"/>
      <c r="Q7" s="178"/>
      <c r="R7" s="178"/>
      <c r="S7" s="178"/>
      <c r="T7" s="178"/>
      <c r="U7" s="58" t="s">
        <v>202</v>
      </c>
      <c r="V7" s="58"/>
      <c r="W7" s="58"/>
      <c r="X7" s="58"/>
      <c r="Y7" s="58"/>
      <c r="Z7" s="58"/>
      <c r="AA7" s="58"/>
      <c r="AB7" s="361">
        <f>'基本情報１-1'!E2</f>
        <v>0</v>
      </c>
      <c r="AC7" s="376"/>
      <c r="AD7" s="376"/>
      <c r="AE7" s="376"/>
      <c r="AF7" s="376"/>
      <c r="AG7" s="376"/>
      <c r="AH7" s="376"/>
      <c r="AI7" s="376"/>
      <c r="AJ7" s="376"/>
      <c r="AK7" s="376"/>
      <c r="AL7" s="376"/>
      <c r="AM7" s="376"/>
      <c r="AN7" s="408"/>
      <c r="AP7" s="459" t="s">
        <v>259</v>
      </c>
      <c r="AT7" s="459" t="s">
        <v>261</v>
      </c>
      <c r="BA7" s="16"/>
      <c r="BB7" s="16"/>
      <c r="BC7" s="16"/>
      <c r="BD7" s="16"/>
      <c r="BE7" s="16"/>
      <c r="BF7" s="16"/>
      <c r="BG7" s="16"/>
      <c r="BH7" s="16"/>
      <c r="BI7" s="16"/>
      <c r="BJ7" s="16"/>
      <c r="BK7" s="16"/>
      <c r="BL7" s="16"/>
      <c r="BM7" s="16"/>
      <c r="BN7" s="16"/>
      <c r="BO7" s="16"/>
      <c r="BP7" s="16"/>
    </row>
    <row r="8" spans="1:68" ht="12" customHeight="1">
      <c r="A8" s="21" t="s">
        <v>263</v>
      </c>
      <c r="B8" s="58"/>
      <c r="C8" s="58"/>
      <c r="D8" s="58"/>
      <c r="E8" s="58"/>
      <c r="F8" s="58"/>
      <c r="G8" s="58"/>
      <c r="H8" s="137">
        <f>'基本情報１-1'!F2</f>
        <v>0</v>
      </c>
      <c r="I8" s="179"/>
      <c r="J8" s="179"/>
      <c r="K8" s="179"/>
      <c r="L8" s="179"/>
      <c r="M8" s="179"/>
      <c r="N8" s="179"/>
      <c r="O8" s="179"/>
      <c r="P8" s="179"/>
      <c r="Q8" s="179"/>
      <c r="R8" s="179"/>
      <c r="S8" s="179"/>
      <c r="T8" s="285"/>
      <c r="U8" s="121" t="s">
        <v>248</v>
      </c>
      <c r="V8" s="58"/>
      <c r="W8" s="58"/>
      <c r="X8" s="58"/>
      <c r="Y8" s="58"/>
      <c r="Z8" s="58"/>
      <c r="AA8" s="58"/>
      <c r="AB8" s="362" t="s">
        <v>257</v>
      </c>
      <c r="AC8" s="377"/>
      <c r="AD8" s="377"/>
      <c r="AE8" s="377"/>
      <c r="AF8" s="377"/>
      <c r="AG8" s="377"/>
      <c r="AH8" s="377"/>
      <c r="AI8" s="377"/>
      <c r="AJ8" s="377"/>
      <c r="AK8" s="377"/>
      <c r="AL8" s="377"/>
      <c r="AM8" s="377"/>
      <c r="AN8" s="409"/>
      <c r="AP8" s="459" t="s">
        <v>266</v>
      </c>
      <c r="AQ8" s="17" t="s">
        <v>270</v>
      </c>
      <c r="AT8" s="459" t="s">
        <v>126</v>
      </c>
      <c r="BA8" s="16"/>
      <c r="BB8" s="16"/>
      <c r="BC8" s="16"/>
      <c r="BD8" s="16"/>
      <c r="BE8" s="16"/>
      <c r="BF8" s="16"/>
      <c r="BG8" s="16"/>
      <c r="BH8" s="16"/>
      <c r="BI8" s="16"/>
      <c r="BJ8" s="16"/>
      <c r="BK8" s="16"/>
      <c r="BL8" s="16"/>
      <c r="BM8" s="16"/>
      <c r="BN8" s="16"/>
      <c r="BO8" s="16"/>
      <c r="BP8" s="16"/>
    </row>
    <row r="9" spans="1:68" ht="12" customHeight="1">
      <c r="A9" s="21" t="s">
        <v>192</v>
      </c>
      <c r="B9" s="58"/>
      <c r="C9" s="58"/>
      <c r="D9" s="58"/>
      <c r="E9" s="58"/>
      <c r="F9" s="58"/>
      <c r="G9" s="58"/>
      <c r="H9" s="138"/>
      <c r="I9" s="138"/>
      <c r="J9" s="138"/>
      <c r="K9" s="138"/>
      <c r="L9" s="138"/>
      <c r="M9" s="138"/>
      <c r="N9" s="138"/>
      <c r="O9" s="138"/>
      <c r="P9" s="138"/>
      <c r="Q9" s="138"/>
      <c r="R9" s="138"/>
      <c r="S9" s="138"/>
      <c r="T9" s="138"/>
      <c r="U9" s="121" t="s">
        <v>271</v>
      </c>
      <c r="V9" s="58"/>
      <c r="W9" s="58"/>
      <c r="X9" s="58"/>
      <c r="Y9" s="58"/>
      <c r="Z9" s="58"/>
      <c r="AA9" s="58"/>
      <c r="AB9" s="363" t="str">
        <f>IF(OR(AB8=AP7,AB8=AP8),AP39,IF(AB8=AP9,AP40,""))</f>
        <v/>
      </c>
      <c r="AC9" s="363"/>
      <c r="AD9" s="363"/>
      <c r="AE9" s="363"/>
      <c r="AF9" s="363"/>
      <c r="AG9" s="363"/>
      <c r="AH9" s="363"/>
      <c r="AI9" s="363"/>
      <c r="AJ9" s="363"/>
      <c r="AK9" s="363"/>
      <c r="AL9" s="363"/>
      <c r="AM9" s="363"/>
      <c r="AN9" s="410"/>
      <c r="AP9" s="459" t="s">
        <v>272</v>
      </c>
      <c r="AT9" s="459" t="s">
        <v>273</v>
      </c>
      <c r="BA9" s="16"/>
      <c r="BB9" s="16"/>
      <c r="BC9" s="16"/>
      <c r="BD9" s="16"/>
      <c r="BE9" s="16"/>
      <c r="BF9" s="16"/>
      <c r="BG9" s="16"/>
      <c r="BH9" s="16"/>
      <c r="BI9" s="16"/>
      <c r="BJ9" s="16"/>
      <c r="BK9" s="16"/>
      <c r="BL9" s="16"/>
      <c r="BM9" s="16"/>
      <c r="BN9" s="16"/>
      <c r="BO9" s="16"/>
      <c r="BP9" s="16"/>
    </row>
    <row r="10" spans="1:68" ht="12" customHeight="1">
      <c r="A10" s="22" t="s">
        <v>274</v>
      </c>
      <c r="B10" s="59"/>
      <c r="C10" s="59"/>
      <c r="D10" s="59"/>
      <c r="E10" s="59"/>
      <c r="F10" s="59"/>
      <c r="G10" s="112"/>
      <c r="H10" s="104" t="s">
        <v>275</v>
      </c>
      <c r="I10" s="110"/>
      <c r="J10" s="216"/>
      <c r="K10" s="216"/>
      <c r="L10" s="216"/>
      <c r="M10" s="216"/>
      <c r="N10" s="216"/>
      <c r="O10" s="216"/>
      <c r="P10" s="216"/>
      <c r="Q10" s="216"/>
      <c r="R10" s="216"/>
      <c r="S10" s="216"/>
      <c r="T10" s="216"/>
      <c r="U10" s="58" t="s">
        <v>278</v>
      </c>
      <c r="V10" s="58"/>
      <c r="W10" s="58"/>
      <c r="X10" s="58"/>
      <c r="Y10" s="58"/>
      <c r="Z10" s="58"/>
      <c r="AA10" s="58"/>
      <c r="AB10" s="364" t="str">
        <f>IF(H8="","",IF(H8&lt;=5000000,AP13,IF(AND(H8&gt;5000000,H8&lt;=20000000),AP14,IF(AND(H8&gt;20000000,H8&lt;=100000000),AP15,IF(AND(H8&gt;100000000,H8&lt;=150000000),AP16,IF(H8&gt;150000000,AP17,""))))))</f>
        <v>課長</v>
      </c>
      <c r="AC10" s="378"/>
      <c r="AD10" s="378"/>
      <c r="AE10" s="378"/>
      <c r="AF10" s="378"/>
      <c r="AG10" s="378"/>
      <c r="AH10" s="378"/>
      <c r="AI10" s="378"/>
      <c r="AJ10" s="378"/>
      <c r="AK10" s="378"/>
      <c r="AL10" s="378"/>
      <c r="AM10" s="378"/>
      <c r="AN10" s="411"/>
      <c r="AP10" s="460"/>
      <c r="AT10" s="459" t="s">
        <v>279</v>
      </c>
      <c r="BA10" s="16"/>
      <c r="BB10" s="16"/>
      <c r="BC10" s="16"/>
      <c r="BD10" s="16"/>
      <c r="BE10" s="16"/>
      <c r="BF10" s="16"/>
      <c r="BG10" s="16"/>
      <c r="BH10" s="16"/>
      <c r="BI10" s="16"/>
      <c r="BJ10" s="16"/>
      <c r="BK10" s="16"/>
      <c r="BL10" s="16"/>
      <c r="BM10" s="16"/>
      <c r="BN10" s="16"/>
      <c r="BO10" s="16"/>
      <c r="BP10" s="16"/>
    </row>
    <row r="11" spans="1:68" ht="12" customHeight="1">
      <c r="A11" s="23"/>
      <c r="B11" s="60"/>
      <c r="C11" s="60"/>
      <c r="D11" s="60"/>
      <c r="E11" s="60"/>
      <c r="F11" s="60"/>
      <c r="G11" s="113"/>
      <c r="H11" s="105" t="s">
        <v>20</v>
      </c>
      <c r="I11" s="111"/>
      <c r="J11" s="217"/>
      <c r="K11" s="217"/>
      <c r="L11" s="217"/>
      <c r="M11" s="217"/>
      <c r="N11" s="111" t="s">
        <v>281</v>
      </c>
      <c r="O11" s="111"/>
      <c r="P11" s="217"/>
      <c r="Q11" s="217"/>
      <c r="R11" s="217"/>
      <c r="S11" s="217"/>
      <c r="T11" s="286"/>
      <c r="U11" s="58" t="s">
        <v>283</v>
      </c>
      <c r="V11" s="58"/>
      <c r="W11" s="58"/>
      <c r="X11" s="58"/>
      <c r="Y11" s="58"/>
      <c r="Z11" s="58"/>
      <c r="AA11" s="58"/>
      <c r="AB11" s="365"/>
      <c r="AC11" s="379"/>
      <c r="AD11" s="379"/>
      <c r="AE11" s="379"/>
      <c r="AF11" s="379"/>
      <c r="AG11" s="379"/>
      <c r="AH11" s="379"/>
      <c r="AI11" s="379"/>
      <c r="AJ11" s="379"/>
      <c r="AK11" s="379"/>
      <c r="AL11" s="379"/>
      <c r="AM11" s="379"/>
      <c r="AN11" s="412"/>
      <c r="AT11" s="461"/>
      <c r="BA11" s="16"/>
      <c r="BB11" s="16"/>
      <c r="BC11" s="16"/>
      <c r="BD11" s="16"/>
      <c r="BE11" s="16"/>
      <c r="BF11" s="16"/>
      <c r="BG11" s="16"/>
      <c r="BH11" s="16"/>
      <c r="BI11" s="16"/>
      <c r="BJ11" s="16"/>
      <c r="BK11" s="16"/>
      <c r="BL11" s="16"/>
      <c r="BM11" s="16"/>
      <c r="BN11" s="16"/>
      <c r="BO11" s="16"/>
      <c r="BP11" s="16"/>
    </row>
    <row r="12" spans="1:68" ht="12" customHeight="1">
      <c r="A12" s="21" t="s">
        <v>285</v>
      </c>
      <c r="B12" s="58"/>
      <c r="C12" s="58"/>
      <c r="D12" s="58"/>
      <c r="E12" s="58"/>
      <c r="F12" s="58"/>
      <c r="G12" s="58"/>
      <c r="H12" s="139">
        <f>'基本情報１-1'!X2</f>
        <v>0</v>
      </c>
      <c r="I12" s="180"/>
      <c r="J12" s="180"/>
      <c r="K12" s="180"/>
      <c r="L12" s="180"/>
      <c r="M12" s="180"/>
      <c r="N12" s="180"/>
      <c r="O12" s="180"/>
      <c r="P12" s="180"/>
      <c r="Q12" s="180"/>
      <c r="R12" s="180"/>
      <c r="S12" s="180"/>
      <c r="T12" s="180"/>
      <c r="U12" s="180"/>
      <c r="V12" s="180"/>
      <c r="W12" s="180"/>
      <c r="X12" s="63" t="s">
        <v>286</v>
      </c>
      <c r="Y12" s="180">
        <f>'基本情報１-1'!Y2</f>
        <v>0</v>
      </c>
      <c r="Z12" s="180"/>
      <c r="AA12" s="180"/>
      <c r="AB12" s="180"/>
      <c r="AC12" s="180"/>
      <c r="AD12" s="180"/>
      <c r="AE12" s="180"/>
      <c r="AF12" s="180"/>
      <c r="AG12" s="180"/>
      <c r="AH12" s="180"/>
      <c r="AI12" s="180"/>
      <c r="AJ12" s="180"/>
      <c r="AK12" s="180"/>
      <c r="AL12" s="180"/>
      <c r="AM12" s="180"/>
      <c r="AN12" s="413"/>
      <c r="AP12" s="17" t="s">
        <v>278</v>
      </c>
      <c r="BG12" s="16"/>
      <c r="BH12" s="16"/>
      <c r="BI12" s="16"/>
      <c r="BJ12" s="16"/>
      <c r="BK12" s="16"/>
      <c r="BL12" s="16"/>
      <c r="BM12" s="16"/>
      <c r="BN12" s="16"/>
      <c r="BO12" s="16"/>
      <c r="BP12" s="16"/>
    </row>
    <row r="13" spans="1:68" ht="12" customHeight="1">
      <c r="A13" s="22" t="s">
        <v>289</v>
      </c>
      <c r="B13" s="59"/>
      <c r="C13" s="59"/>
      <c r="D13" s="59"/>
      <c r="E13" s="59"/>
      <c r="F13" s="59"/>
      <c r="G13" s="112"/>
      <c r="H13" s="140">
        <f>'基本情報１-1'!Z2</f>
        <v>0</v>
      </c>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414"/>
      <c r="AP13" s="458" t="s">
        <v>292</v>
      </c>
      <c r="AQ13" s="17" t="s">
        <v>296</v>
      </c>
      <c r="AT13" s="17" t="s">
        <v>297</v>
      </c>
      <c r="BC13" s="16"/>
      <c r="BD13" s="16"/>
      <c r="BE13" s="16"/>
      <c r="BF13" s="16"/>
      <c r="BG13" s="16"/>
      <c r="BH13" s="16"/>
      <c r="BI13" s="16"/>
      <c r="BJ13" s="16"/>
      <c r="BK13" s="16"/>
      <c r="BL13" s="16"/>
      <c r="BM13" s="16"/>
      <c r="BN13" s="16"/>
      <c r="BO13" s="16"/>
      <c r="BP13" s="16"/>
    </row>
    <row r="14" spans="1:68" ht="12" customHeight="1">
      <c r="A14" s="24"/>
      <c r="B14" s="61"/>
      <c r="C14" s="61"/>
      <c r="D14" s="61"/>
      <c r="E14" s="61"/>
      <c r="F14" s="61"/>
      <c r="G14" s="114"/>
      <c r="H14" s="141"/>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415"/>
      <c r="AP14" s="459" t="s">
        <v>298</v>
      </c>
      <c r="AQ14" s="17" t="s">
        <v>300</v>
      </c>
      <c r="AT14" s="468" t="str">
        <f>CONCATENATE(AG16,"長")</f>
        <v>長</v>
      </c>
      <c r="AU14" s="468"/>
      <c r="AV14" s="468"/>
      <c r="AW14" s="492" t="s">
        <v>301</v>
      </c>
      <c r="BC14" s="16"/>
      <c r="BD14" s="16"/>
      <c r="BE14" s="16"/>
      <c r="BF14" s="16"/>
      <c r="BG14" s="16"/>
      <c r="BH14" s="16"/>
      <c r="BI14" s="16"/>
      <c r="BJ14" s="16"/>
      <c r="BK14" s="16"/>
      <c r="BL14" s="16"/>
      <c r="BM14" s="16"/>
      <c r="BN14" s="16"/>
      <c r="BO14" s="16"/>
      <c r="BP14" s="16"/>
    </row>
    <row r="15" spans="1:68" ht="12" customHeight="1">
      <c r="A15" s="23"/>
      <c r="B15" s="60"/>
      <c r="C15" s="60"/>
      <c r="D15" s="60"/>
      <c r="E15" s="60"/>
      <c r="F15" s="60"/>
      <c r="G15" s="113"/>
      <c r="H15" s="142"/>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416"/>
      <c r="AP15" s="459" t="s">
        <v>302</v>
      </c>
      <c r="AQ15" s="17" t="s">
        <v>212</v>
      </c>
      <c r="AT15" s="468" t="str">
        <f>CONCATENATE(M16,V16,"長")</f>
        <v>長</v>
      </c>
      <c r="AU15" s="468"/>
      <c r="AV15" s="468"/>
      <c r="AW15" s="492" t="s">
        <v>301</v>
      </c>
      <c r="BC15" s="16"/>
      <c r="BD15" s="16"/>
      <c r="BE15" s="16"/>
      <c r="BF15" s="16"/>
      <c r="BG15" s="16"/>
      <c r="BH15" s="16"/>
      <c r="BI15" s="16"/>
      <c r="BJ15" s="16"/>
      <c r="BK15" s="16"/>
      <c r="BL15" s="16"/>
      <c r="BM15" s="16"/>
      <c r="BN15" s="16"/>
      <c r="BO15" s="16"/>
      <c r="BP15" s="16"/>
    </row>
    <row r="16" spans="1:68" ht="12" customHeight="1">
      <c r="A16" s="22" t="s">
        <v>304</v>
      </c>
      <c r="B16" s="59"/>
      <c r="C16" s="59"/>
      <c r="D16" s="59"/>
      <c r="E16" s="59"/>
      <c r="F16" s="59"/>
      <c r="G16" s="112"/>
      <c r="H16" s="143" t="s">
        <v>305</v>
      </c>
      <c r="I16" s="184"/>
      <c r="J16" s="184"/>
      <c r="K16" s="184"/>
      <c r="L16" s="239"/>
      <c r="M16" s="250"/>
      <c r="N16" s="250"/>
      <c r="O16" s="250"/>
      <c r="P16" s="250"/>
      <c r="Q16" s="250"/>
      <c r="R16" s="144" t="s">
        <v>197</v>
      </c>
      <c r="S16" s="63"/>
      <c r="T16" s="63"/>
      <c r="U16" s="115"/>
      <c r="V16" s="228"/>
      <c r="W16" s="229"/>
      <c r="X16" s="229"/>
      <c r="Y16" s="229"/>
      <c r="Z16" s="229"/>
      <c r="AA16" s="229"/>
      <c r="AB16" s="266"/>
      <c r="AC16" s="144" t="s">
        <v>303</v>
      </c>
      <c r="AD16" s="63"/>
      <c r="AE16" s="63"/>
      <c r="AF16" s="115"/>
      <c r="AG16" s="229"/>
      <c r="AH16" s="229"/>
      <c r="AI16" s="229"/>
      <c r="AJ16" s="229"/>
      <c r="AK16" s="229"/>
      <c r="AL16" s="229"/>
      <c r="AM16" s="229"/>
      <c r="AN16" s="417"/>
      <c r="AP16" s="459" t="s">
        <v>40</v>
      </c>
      <c r="AQ16" s="17" t="s">
        <v>308</v>
      </c>
      <c r="AT16" s="468" t="s">
        <v>231</v>
      </c>
      <c r="AU16" s="468"/>
      <c r="AV16" s="468"/>
      <c r="AW16" s="492" t="s">
        <v>310</v>
      </c>
      <c r="BC16" s="16"/>
      <c r="BD16" s="16"/>
      <c r="BE16" s="16"/>
      <c r="BF16" s="16"/>
      <c r="BG16" s="16"/>
      <c r="BH16" s="16"/>
      <c r="BI16" s="16"/>
      <c r="BJ16" s="16"/>
      <c r="BK16" s="16"/>
      <c r="BL16" s="16"/>
      <c r="BM16" s="16"/>
      <c r="BN16" s="16"/>
      <c r="BO16" s="16"/>
      <c r="BP16" s="16"/>
    </row>
    <row r="17" spans="1:68" ht="12" customHeight="1">
      <c r="A17" s="23"/>
      <c r="B17" s="60"/>
      <c r="C17" s="60"/>
      <c r="D17" s="60"/>
      <c r="E17" s="60"/>
      <c r="F17" s="60"/>
      <c r="G17" s="113"/>
      <c r="H17" s="144" t="s">
        <v>311</v>
      </c>
      <c r="I17" s="63"/>
      <c r="J17" s="115"/>
      <c r="K17" s="228"/>
      <c r="L17" s="229"/>
      <c r="M17" s="229"/>
      <c r="N17" s="229"/>
      <c r="O17" s="266"/>
      <c r="P17" s="144" t="s">
        <v>172</v>
      </c>
      <c r="Q17" s="63"/>
      <c r="R17" s="63"/>
      <c r="S17" s="63"/>
      <c r="T17" s="63"/>
      <c r="U17" s="115"/>
      <c r="V17" s="340" t="s">
        <v>20</v>
      </c>
      <c r="W17" s="347"/>
      <c r="X17" s="348"/>
      <c r="Y17" s="348"/>
      <c r="Z17" s="348"/>
      <c r="AA17" s="348"/>
      <c r="AB17" s="347" t="s">
        <v>281</v>
      </c>
      <c r="AC17" s="347"/>
      <c r="AD17" s="348"/>
      <c r="AE17" s="348"/>
      <c r="AF17" s="348"/>
      <c r="AG17" s="348"/>
      <c r="AH17" s="397"/>
      <c r="AI17" s="144" t="s">
        <v>312</v>
      </c>
      <c r="AJ17" s="231"/>
      <c r="AK17" s="229"/>
      <c r="AL17" s="229"/>
      <c r="AM17" s="229"/>
      <c r="AN17" s="417"/>
      <c r="AP17" s="461" t="s">
        <v>314</v>
      </c>
      <c r="AQ17" s="17" t="s">
        <v>220</v>
      </c>
      <c r="AT17" s="468" t="s">
        <v>319</v>
      </c>
      <c r="AU17" s="468"/>
      <c r="AV17" s="468"/>
      <c r="AW17" s="492" t="s">
        <v>320</v>
      </c>
      <c r="BC17" s="16"/>
      <c r="BD17" s="16"/>
      <c r="BE17" s="16"/>
      <c r="BF17" s="16"/>
      <c r="BG17" s="16"/>
      <c r="BH17" s="16"/>
      <c r="BI17" s="16"/>
      <c r="BJ17" s="16"/>
      <c r="BK17" s="16"/>
      <c r="BL17" s="16"/>
      <c r="BM17" s="16"/>
      <c r="BN17" s="16"/>
      <c r="BO17" s="16"/>
      <c r="BP17" s="16"/>
    </row>
    <row r="18" spans="1:68" ht="12" customHeight="1">
      <c r="A18" s="22" t="s">
        <v>324</v>
      </c>
      <c r="B18" s="59"/>
      <c r="C18" s="59"/>
      <c r="D18" s="59"/>
      <c r="E18" s="59"/>
      <c r="F18" s="59"/>
      <c r="G18" s="112"/>
      <c r="H18" s="145" t="s">
        <v>142</v>
      </c>
      <c r="I18" s="185"/>
      <c r="J18" s="185"/>
      <c r="K18" s="229"/>
      <c r="L18" s="229"/>
      <c r="M18" s="63" t="s">
        <v>327</v>
      </c>
      <c r="N18" s="63"/>
      <c r="O18" s="63" t="s">
        <v>328</v>
      </c>
      <c r="P18" s="63"/>
      <c r="Q18" s="63"/>
      <c r="R18" s="63"/>
      <c r="S18" s="63"/>
      <c r="T18" s="229"/>
      <c r="U18" s="229"/>
      <c r="V18" s="229"/>
      <c r="W18" s="229"/>
      <c r="X18" s="229"/>
      <c r="Y18" s="229"/>
      <c r="Z18" s="229"/>
      <c r="AA18" s="229"/>
      <c r="AB18" s="229"/>
      <c r="AC18" s="229"/>
      <c r="AD18" s="229"/>
      <c r="AE18" s="229"/>
      <c r="AF18" s="229"/>
      <c r="AG18" s="229"/>
      <c r="AH18" s="229"/>
      <c r="AI18" s="227"/>
      <c r="AJ18" s="227"/>
      <c r="AK18" s="227"/>
      <c r="AL18" s="227"/>
      <c r="AM18" s="227"/>
      <c r="AN18" s="418"/>
      <c r="BF18" s="16"/>
      <c r="BG18" s="16"/>
      <c r="BH18" s="16"/>
      <c r="BI18" s="16"/>
      <c r="BJ18" s="16"/>
      <c r="BK18" s="16"/>
      <c r="BL18" s="16"/>
      <c r="BM18" s="16"/>
      <c r="BN18" s="16"/>
      <c r="BO18" s="16"/>
      <c r="BP18" s="16"/>
    </row>
    <row r="19" spans="1:68" ht="12" customHeight="1">
      <c r="A19" s="24"/>
      <c r="B19" s="61"/>
      <c r="C19" s="61"/>
      <c r="D19" s="61"/>
      <c r="E19" s="61"/>
      <c r="F19" s="61"/>
      <c r="G19" s="114"/>
      <c r="H19" s="146" t="e">
        <f>LOOKUP(T18,AP20:AP27,AX20:AX27)</f>
        <v>#N/A</v>
      </c>
      <c r="I19" s="186"/>
      <c r="J19" s="218" t="s">
        <v>189</v>
      </c>
      <c r="K19" s="186" t="e">
        <f>LOOKUP(T18,AP20:AP27,AZ20:AZ27)</f>
        <v>#N/A</v>
      </c>
      <c r="L19" s="186"/>
      <c r="M19" s="218" t="s">
        <v>189</v>
      </c>
      <c r="N19" s="186" t="e">
        <f>LOOKUP(T18,AP20:AP27,BB20:BB27)</f>
        <v>#N/A</v>
      </c>
      <c r="O19" s="186"/>
      <c r="P19" s="218" t="s">
        <v>189</v>
      </c>
      <c r="Q19" s="186" t="e">
        <f>LOOKUP(T18,AP20:AP27,BD20:BD27)</f>
        <v>#N/A</v>
      </c>
      <c r="R19" s="186"/>
      <c r="S19" s="218" t="s">
        <v>189</v>
      </c>
      <c r="T19" s="186" t="e">
        <f>LOOKUP(T18,AP20:AP27,BF20:BF27)</f>
        <v>#N/A</v>
      </c>
      <c r="U19" s="186"/>
      <c r="V19" s="218" t="s">
        <v>189</v>
      </c>
      <c r="W19" s="186" t="e">
        <f>LOOKUP(T18,AP20:AP27,BH20:BH27)</f>
        <v>#N/A</v>
      </c>
      <c r="X19" s="186"/>
      <c r="Y19" s="218" t="s">
        <v>189</v>
      </c>
      <c r="Z19" s="186" t="e">
        <f>LOOKUP(T18,AP20:AP27,BJ20:BJ27)</f>
        <v>#N/A</v>
      </c>
      <c r="AA19" s="353"/>
      <c r="AB19" s="146" t="s">
        <v>332</v>
      </c>
      <c r="AC19" s="186"/>
      <c r="AD19" s="186"/>
      <c r="AE19" s="186"/>
      <c r="AF19" s="186"/>
      <c r="AG19" s="186"/>
      <c r="AH19" s="398" t="e">
        <f>LOOKUP(T18,AP20:AP27,BK20:BK27)</f>
        <v>#N/A</v>
      </c>
      <c r="AI19" s="398"/>
      <c r="AJ19" s="398"/>
      <c r="AK19" s="398"/>
      <c r="AL19" s="398"/>
      <c r="AM19" s="186" t="s">
        <v>333</v>
      </c>
      <c r="AN19" s="419"/>
      <c r="AP19" s="17" t="s">
        <v>334</v>
      </c>
      <c r="AX19" s="499" t="s">
        <v>291</v>
      </c>
      <c r="AY19" s="497" t="s">
        <v>189</v>
      </c>
      <c r="AZ19" s="499" t="s">
        <v>335</v>
      </c>
      <c r="BA19" s="497" t="s">
        <v>189</v>
      </c>
      <c r="BB19" s="499" t="s">
        <v>339</v>
      </c>
      <c r="BC19" s="497" t="s">
        <v>189</v>
      </c>
      <c r="BD19" s="499" t="s">
        <v>341</v>
      </c>
      <c r="BE19" s="497" t="s">
        <v>189</v>
      </c>
      <c r="BF19" s="499" t="s">
        <v>343</v>
      </c>
      <c r="BG19" s="17" t="s">
        <v>189</v>
      </c>
      <c r="BH19" s="499" t="s">
        <v>344</v>
      </c>
      <c r="BI19" s="497" t="s">
        <v>189</v>
      </c>
      <c r="BJ19" s="17" t="s">
        <v>95</v>
      </c>
      <c r="BK19" s="498" t="s">
        <v>332</v>
      </c>
      <c r="BL19" s="16"/>
      <c r="BM19" s="16"/>
      <c r="BN19" s="16"/>
      <c r="BO19" s="16"/>
      <c r="BP19" s="16"/>
    </row>
    <row r="20" spans="1:68" ht="12" customHeight="1">
      <c r="A20" s="25" t="s">
        <v>111</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420"/>
      <c r="AP20" s="462" t="s">
        <v>349</v>
      </c>
      <c r="AQ20" s="474"/>
      <c r="AR20" s="474"/>
      <c r="AS20" s="474"/>
      <c r="AT20" s="474"/>
      <c r="AU20" s="474"/>
      <c r="AV20" s="474"/>
      <c r="AW20" s="482"/>
      <c r="AX20" s="500" t="s">
        <v>102</v>
      </c>
      <c r="AY20" s="503" t="s">
        <v>189</v>
      </c>
      <c r="AZ20" s="500" t="s">
        <v>150</v>
      </c>
      <c r="BA20" s="503" t="s">
        <v>189</v>
      </c>
      <c r="BB20" s="500" t="s">
        <v>150</v>
      </c>
      <c r="BC20" s="503" t="s">
        <v>189</v>
      </c>
      <c r="BD20" s="500" t="s">
        <v>61</v>
      </c>
      <c r="BE20" s="503" t="s">
        <v>189</v>
      </c>
      <c r="BF20" s="500" t="s">
        <v>61</v>
      </c>
      <c r="BG20" s="503" t="s">
        <v>189</v>
      </c>
      <c r="BH20" s="500" t="s">
        <v>353</v>
      </c>
      <c r="BI20" s="500" t="s">
        <v>189</v>
      </c>
      <c r="BJ20" s="507" t="s">
        <v>356</v>
      </c>
      <c r="BK20" s="510">
        <v>616022</v>
      </c>
      <c r="BL20" s="16"/>
      <c r="BM20" s="16"/>
      <c r="BN20" s="16"/>
      <c r="BO20" s="16"/>
      <c r="BP20" s="16"/>
    </row>
    <row r="21" spans="1:68" ht="12" customHeight="1">
      <c r="A21" s="22" t="s">
        <v>111</v>
      </c>
      <c r="B21" s="59"/>
      <c r="C21" s="59"/>
      <c r="D21" s="59"/>
      <c r="E21" s="59"/>
      <c r="F21" s="59"/>
      <c r="G21" s="112"/>
      <c r="H21" s="147" t="s">
        <v>217</v>
      </c>
      <c r="I21" s="187"/>
      <c r="J21" s="187"/>
      <c r="K21" s="230"/>
      <c r="L21" s="240"/>
      <c r="M21" s="227" t="s">
        <v>16</v>
      </c>
      <c r="N21" s="227"/>
      <c r="O21" s="227"/>
      <c r="P21" s="227"/>
      <c r="Q21" s="227"/>
      <c r="R21" s="227"/>
      <c r="S21" s="281" t="s">
        <v>358</v>
      </c>
      <c r="T21" s="287" t="s">
        <v>359</v>
      </c>
      <c r="U21" s="121" t="s">
        <v>79</v>
      </c>
      <c r="V21" s="58"/>
      <c r="W21" s="58"/>
      <c r="X21" s="58"/>
      <c r="Y21" s="58"/>
      <c r="Z21" s="58"/>
      <c r="AA21" s="58"/>
      <c r="AB21" s="366" t="s">
        <v>361</v>
      </c>
      <c r="AC21" s="380"/>
      <c r="AD21" s="380"/>
      <c r="AE21" s="380"/>
      <c r="AF21" s="380"/>
      <c r="AG21" s="380"/>
      <c r="AH21" s="380"/>
      <c r="AI21" s="380"/>
      <c r="AJ21" s="63"/>
      <c r="AK21" s="63"/>
      <c r="AL21" s="63"/>
      <c r="AM21" s="63"/>
      <c r="AN21" s="421"/>
      <c r="AP21" s="463" t="s">
        <v>362</v>
      </c>
      <c r="AQ21" s="475"/>
      <c r="AR21" s="475"/>
      <c r="AS21" s="475"/>
      <c r="AT21" s="475"/>
      <c r="AU21" s="475"/>
      <c r="AV21" s="475"/>
      <c r="AW21" s="493"/>
      <c r="AX21" s="501" t="s">
        <v>102</v>
      </c>
      <c r="AY21" s="504" t="s">
        <v>189</v>
      </c>
      <c r="AZ21" s="501" t="s">
        <v>364</v>
      </c>
      <c r="BA21" s="504" t="s">
        <v>189</v>
      </c>
      <c r="BB21" s="501" t="s">
        <v>371</v>
      </c>
      <c r="BC21" s="504" t="s">
        <v>189</v>
      </c>
      <c r="BD21" s="501" t="s">
        <v>374</v>
      </c>
      <c r="BE21" s="504" t="s">
        <v>189</v>
      </c>
      <c r="BF21" s="501" t="s">
        <v>61</v>
      </c>
      <c r="BG21" s="504" t="s">
        <v>189</v>
      </c>
      <c r="BH21" s="501" t="s">
        <v>353</v>
      </c>
      <c r="BI21" s="501" t="s">
        <v>189</v>
      </c>
      <c r="BJ21" s="508" t="s">
        <v>61</v>
      </c>
      <c r="BK21" s="511">
        <v>23787</v>
      </c>
      <c r="BL21" s="16"/>
      <c r="BM21" s="16"/>
      <c r="BN21" s="16"/>
      <c r="BO21" s="16"/>
      <c r="BP21" s="16"/>
    </row>
    <row r="22" spans="1:68" ht="12" customHeight="1">
      <c r="A22" s="23"/>
      <c r="B22" s="60"/>
      <c r="C22" s="60"/>
      <c r="D22" s="60"/>
      <c r="E22" s="60"/>
      <c r="F22" s="60"/>
      <c r="G22" s="113"/>
      <c r="H22" s="144" t="s">
        <v>375</v>
      </c>
      <c r="I22" s="63"/>
      <c r="J22" s="63"/>
      <c r="K22" s="231"/>
      <c r="L22" s="241"/>
      <c r="M22" s="251"/>
      <c r="N22" s="251"/>
      <c r="O22" s="251"/>
      <c r="P22" s="251"/>
      <c r="Q22" s="251"/>
      <c r="R22" s="251"/>
      <c r="S22" s="251"/>
      <c r="T22" s="288"/>
      <c r="U22" s="63" t="s">
        <v>377</v>
      </c>
      <c r="V22" s="63"/>
      <c r="W22" s="63"/>
      <c r="X22" s="63"/>
      <c r="Y22" s="63"/>
      <c r="Z22" s="63"/>
      <c r="AA22" s="115"/>
      <c r="AB22" s="149"/>
      <c r="AC22" s="149"/>
      <c r="AD22" s="149"/>
      <c r="AE22" s="149"/>
      <c r="AF22" s="149"/>
      <c r="AG22" s="149"/>
      <c r="AH22" s="149"/>
      <c r="AI22" s="149"/>
      <c r="AJ22" s="149"/>
      <c r="AK22" s="149"/>
      <c r="AL22" s="149"/>
      <c r="AM22" s="149"/>
      <c r="AN22" s="422"/>
      <c r="AP22" s="463" t="s">
        <v>378</v>
      </c>
      <c r="AQ22" s="475"/>
      <c r="AR22" s="475"/>
      <c r="AS22" s="475"/>
      <c r="AT22" s="475"/>
      <c r="AU22" s="475"/>
      <c r="AV22" s="475"/>
      <c r="AW22" s="493"/>
      <c r="AX22" s="501" t="s">
        <v>102</v>
      </c>
      <c r="AY22" s="504" t="s">
        <v>189</v>
      </c>
      <c r="AZ22" s="501" t="s">
        <v>364</v>
      </c>
      <c r="BA22" s="504" t="s">
        <v>189</v>
      </c>
      <c r="BB22" s="501" t="s">
        <v>150</v>
      </c>
      <c r="BC22" s="504" t="s">
        <v>189</v>
      </c>
      <c r="BD22" s="501" t="s">
        <v>61</v>
      </c>
      <c r="BE22" s="504" t="s">
        <v>189</v>
      </c>
      <c r="BF22" s="501" t="s">
        <v>61</v>
      </c>
      <c r="BG22" s="504" t="s">
        <v>189</v>
      </c>
      <c r="BH22" s="501" t="s">
        <v>353</v>
      </c>
      <c r="BI22" s="501" t="s">
        <v>189</v>
      </c>
      <c r="BJ22" s="508" t="s">
        <v>61</v>
      </c>
      <c r="BK22" s="511">
        <v>11644</v>
      </c>
      <c r="BL22" s="16"/>
      <c r="BM22" s="16"/>
      <c r="BN22" s="16"/>
      <c r="BO22" s="16"/>
      <c r="BP22" s="16"/>
    </row>
    <row r="23" spans="1:68" ht="12" customHeight="1">
      <c r="A23" s="21" t="s">
        <v>381</v>
      </c>
      <c r="B23" s="58"/>
      <c r="C23" s="58"/>
      <c r="D23" s="58"/>
      <c r="E23" s="58"/>
      <c r="F23" s="58"/>
      <c r="G23" s="58"/>
      <c r="H23" s="148"/>
      <c r="I23" s="188"/>
      <c r="J23" s="188"/>
      <c r="K23" s="188"/>
      <c r="L23" s="188"/>
      <c r="M23" s="188"/>
      <c r="N23" s="188"/>
      <c r="O23" s="188"/>
      <c r="P23" s="73"/>
      <c r="Q23" s="73"/>
      <c r="R23" s="73"/>
      <c r="S23" s="73"/>
      <c r="T23" s="101"/>
      <c r="U23" s="58" t="s">
        <v>383</v>
      </c>
      <c r="V23" s="58"/>
      <c r="W23" s="58"/>
      <c r="X23" s="58"/>
      <c r="Y23" s="58"/>
      <c r="Z23" s="58"/>
      <c r="AA23" s="58"/>
      <c r="AB23" s="149"/>
      <c r="AC23" s="149"/>
      <c r="AD23" s="149"/>
      <c r="AE23" s="149"/>
      <c r="AF23" s="149"/>
      <c r="AG23" s="149"/>
      <c r="AH23" s="149"/>
      <c r="AI23" s="149"/>
      <c r="AJ23" s="149"/>
      <c r="AK23" s="149"/>
      <c r="AL23" s="149"/>
      <c r="AM23" s="149"/>
      <c r="AN23" s="422"/>
      <c r="AP23" s="463" t="s">
        <v>23</v>
      </c>
      <c r="AQ23" s="475"/>
      <c r="AR23" s="475"/>
      <c r="AS23" s="475"/>
      <c r="AT23" s="475"/>
      <c r="AU23" s="475"/>
      <c r="AV23" s="475"/>
      <c r="AW23" s="493"/>
      <c r="AX23" s="501" t="s">
        <v>102</v>
      </c>
      <c r="AY23" s="504" t="s">
        <v>189</v>
      </c>
      <c r="AZ23" s="501" t="s">
        <v>364</v>
      </c>
      <c r="BA23" s="504" t="s">
        <v>189</v>
      </c>
      <c r="BB23" s="501" t="s">
        <v>277</v>
      </c>
      <c r="BC23" s="504" t="s">
        <v>189</v>
      </c>
      <c r="BD23" s="501" t="s">
        <v>61</v>
      </c>
      <c r="BE23" s="504" t="s">
        <v>189</v>
      </c>
      <c r="BF23" s="501" t="s">
        <v>61</v>
      </c>
      <c r="BG23" s="504" t="s">
        <v>189</v>
      </c>
      <c r="BH23" s="501" t="s">
        <v>353</v>
      </c>
      <c r="BI23" s="501" t="s">
        <v>189</v>
      </c>
      <c r="BJ23" s="508" t="s">
        <v>61</v>
      </c>
      <c r="BK23" s="511">
        <v>27884</v>
      </c>
      <c r="BL23" s="16"/>
      <c r="BM23" s="16"/>
      <c r="BN23" s="16"/>
      <c r="BO23" s="16"/>
      <c r="BP23" s="16"/>
    </row>
    <row r="24" spans="1:68" ht="12" customHeight="1">
      <c r="A24" s="21" t="s">
        <v>385</v>
      </c>
      <c r="B24" s="58"/>
      <c r="C24" s="58"/>
      <c r="D24" s="58"/>
      <c r="E24" s="58"/>
      <c r="F24" s="58"/>
      <c r="G24" s="58"/>
      <c r="H24" s="149" t="s">
        <v>386</v>
      </c>
      <c r="I24" s="149"/>
      <c r="J24" s="149"/>
      <c r="K24" s="149"/>
      <c r="L24" s="149"/>
      <c r="M24" s="149"/>
      <c r="N24" s="149"/>
      <c r="O24" s="149"/>
      <c r="P24" s="149"/>
      <c r="Q24" s="149"/>
      <c r="R24" s="149"/>
      <c r="S24" s="149"/>
      <c r="T24" s="149"/>
      <c r="U24" s="58" t="s">
        <v>393</v>
      </c>
      <c r="V24" s="58"/>
      <c r="W24" s="58"/>
      <c r="X24" s="58"/>
      <c r="Y24" s="58"/>
      <c r="Z24" s="58"/>
      <c r="AA24" s="58"/>
      <c r="AB24" s="367">
        <v>0.1</v>
      </c>
      <c r="AC24" s="367"/>
      <c r="AD24" s="367"/>
      <c r="AE24" s="367"/>
      <c r="AF24" s="367"/>
      <c r="AG24" s="367"/>
      <c r="AH24" s="367"/>
      <c r="AI24" s="367"/>
      <c r="AJ24" s="367"/>
      <c r="AK24" s="367"/>
      <c r="AL24" s="367"/>
      <c r="AM24" s="367"/>
      <c r="AN24" s="423"/>
      <c r="AP24" s="463" t="s">
        <v>395</v>
      </c>
      <c r="AQ24" s="475"/>
      <c r="AR24" s="475"/>
      <c r="AS24" s="475"/>
      <c r="AT24" s="475"/>
      <c r="AU24" s="475"/>
      <c r="AV24" s="475"/>
      <c r="AW24" s="493"/>
      <c r="AX24" s="501" t="s">
        <v>102</v>
      </c>
      <c r="AY24" s="504" t="s">
        <v>189</v>
      </c>
      <c r="AZ24" s="501" t="s">
        <v>364</v>
      </c>
      <c r="BA24" s="504" t="s">
        <v>189</v>
      </c>
      <c r="BB24" s="501" t="s">
        <v>247</v>
      </c>
      <c r="BC24" s="504" t="s">
        <v>189</v>
      </c>
      <c r="BD24" s="501" t="s">
        <v>61</v>
      </c>
      <c r="BE24" s="504" t="s">
        <v>189</v>
      </c>
      <c r="BF24" s="501" t="s">
        <v>61</v>
      </c>
      <c r="BG24" s="504" t="s">
        <v>189</v>
      </c>
      <c r="BH24" s="501" t="s">
        <v>353</v>
      </c>
      <c r="BI24" s="501" t="s">
        <v>189</v>
      </c>
      <c r="BJ24" s="508" t="s">
        <v>374</v>
      </c>
      <c r="BK24" s="511">
        <v>14000</v>
      </c>
      <c r="BL24" s="16"/>
      <c r="BM24" s="16"/>
      <c r="BN24" s="16"/>
      <c r="BO24" s="16"/>
      <c r="BP24" s="16"/>
    </row>
    <row r="25" spans="1:68" ht="12" customHeight="1">
      <c r="A25" s="21" t="s">
        <v>293</v>
      </c>
      <c r="B25" s="58"/>
      <c r="C25" s="58"/>
      <c r="D25" s="58"/>
      <c r="E25" s="58"/>
      <c r="F25" s="58"/>
      <c r="G25" s="58"/>
      <c r="H25" s="144" t="s">
        <v>396</v>
      </c>
      <c r="I25" s="63"/>
      <c r="J25" s="63"/>
      <c r="K25" s="231"/>
      <c r="L25" s="227"/>
      <c r="M25" s="227"/>
      <c r="N25" s="227"/>
      <c r="O25" s="227"/>
      <c r="P25" s="199" t="s">
        <v>398</v>
      </c>
      <c r="Q25" s="275"/>
      <c r="R25" s="275"/>
      <c r="S25" s="282"/>
      <c r="T25" s="144" t="s">
        <v>399</v>
      </c>
      <c r="U25" s="63"/>
      <c r="V25" s="63"/>
      <c r="W25" s="231"/>
      <c r="X25" s="227" t="s">
        <v>376</v>
      </c>
      <c r="Y25" s="227"/>
      <c r="Z25" s="227"/>
      <c r="AA25" s="354"/>
      <c r="AB25" s="144" t="s">
        <v>401</v>
      </c>
      <c r="AC25" s="63"/>
      <c r="AD25" s="63"/>
      <c r="AE25" s="63"/>
      <c r="AF25" s="63"/>
      <c r="AG25" s="63"/>
      <c r="AH25" s="63"/>
      <c r="AI25" s="63"/>
      <c r="AJ25" s="403">
        <f>IF(AB39="","",IF(AB39&lt;=1000000,AU43,IF(AND(AB39&gt;1000000,AB39&lt;=5000000),AU44,IF(AND(AB39&gt;5000000,AB39&lt;=10000000),AU45,IF(AND(AB39&gt;10000000,AB39&lt;=30000000),AU46,IF(AND(AB39&gt;30000000,AB39&lt;=50000000),AU47,IF(AB39&gt;50000000,AU48,"")))))))</f>
        <v>0</v>
      </c>
      <c r="AK25" s="403"/>
      <c r="AL25" s="403"/>
      <c r="AM25" s="403"/>
      <c r="AN25" s="424"/>
      <c r="AP25" s="463" t="s">
        <v>254</v>
      </c>
      <c r="AQ25" s="475"/>
      <c r="AR25" s="475"/>
      <c r="AS25" s="475"/>
      <c r="AT25" s="475"/>
      <c r="AU25" s="475"/>
      <c r="AV25" s="475"/>
      <c r="AW25" s="493"/>
      <c r="AX25" s="501" t="s">
        <v>102</v>
      </c>
      <c r="AY25" s="504" t="s">
        <v>189</v>
      </c>
      <c r="AZ25" s="501" t="s">
        <v>150</v>
      </c>
      <c r="BA25" s="504" t="s">
        <v>189</v>
      </c>
      <c r="BB25" s="501" t="s">
        <v>371</v>
      </c>
      <c r="BC25" s="504" t="s">
        <v>189</v>
      </c>
      <c r="BD25" s="501" t="s">
        <v>374</v>
      </c>
      <c r="BE25" s="504" t="s">
        <v>189</v>
      </c>
      <c r="BF25" s="501" t="s">
        <v>61</v>
      </c>
      <c r="BG25" s="504" t="s">
        <v>189</v>
      </c>
      <c r="BH25" s="501" t="s">
        <v>353</v>
      </c>
      <c r="BI25" s="501"/>
      <c r="BJ25" s="508" t="s">
        <v>61</v>
      </c>
      <c r="BK25" s="511">
        <v>1468</v>
      </c>
      <c r="BL25" s="16"/>
      <c r="BM25" s="16"/>
      <c r="BN25" s="16"/>
      <c r="BO25" s="16"/>
      <c r="BP25" s="16"/>
    </row>
    <row r="26" spans="1:68" ht="12" customHeight="1">
      <c r="A26" s="26" t="s">
        <v>256</v>
      </c>
      <c r="B26" s="63"/>
      <c r="C26" s="63"/>
      <c r="D26" s="63"/>
      <c r="E26" s="63"/>
      <c r="F26" s="63"/>
      <c r="G26" s="115"/>
      <c r="H26" s="150"/>
      <c r="I26" s="150"/>
      <c r="J26" s="150"/>
      <c r="K26" s="150"/>
      <c r="L26" s="150"/>
      <c r="M26" s="150"/>
      <c r="N26" s="150"/>
      <c r="O26" s="150"/>
      <c r="P26" s="150"/>
      <c r="Q26" s="150"/>
      <c r="R26" s="150"/>
      <c r="S26" s="150"/>
      <c r="T26" s="150"/>
      <c r="U26" s="121" t="s">
        <v>402</v>
      </c>
      <c r="V26" s="58"/>
      <c r="W26" s="58"/>
      <c r="X26" s="58"/>
      <c r="Y26" s="58"/>
      <c r="Z26" s="58"/>
      <c r="AA26" s="58"/>
      <c r="AB26" s="144" t="s">
        <v>20</v>
      </c>
      <c r="AC26" s="63"/>
      <c r="AD26" s="227"/>
      <c r="AE26" s="227"/>
      <c r="AF26" s="227"/>
      <c r="AG26" s="227"/>
      <c r="AH26" s="63" t="s">
        <v>281</v>
      </c>
      <c r="AI26" s="63"/>
      <c r="AJ26" s="227"/>
      <c r="AK26" s="227"/>
      <c r="AL26" s="227"/>
      <c r="AM26" s="227"/>
      <c r="AN26" s="418"/>
      <c r="AP26" s="463" t="s">
        <v>404</v>
      </c>
      <c r="AQ26" s="475"/>
      <c r="AR26" s="475"/>
      <c r="AS26" s="475"/>
      <c r="AT26" s="475"/>
      <c r="AU26" s="475"/>
      <c r="AV26" s="475"/>
      <c r="AW26" s="493"/>
      <c r="AX26" s="501" t="s">
        <v>102</v>
      </c>
      <c r="AY26" s="504" t="s">
        <v>189</v>
      </c>
      <c r="AZ26" s="501" t="s">
        <v>150</v>
      </c>
      <c r="BA26" s="504" t="s">
        <v>189</v>
      </c>
      <c r="BB26" s="501" t="s">
        <v>277</v>
      </c>
      <c r="BC26" s="504" t="s">
        <v>189</v>
      </c>
      <c r="BD26" s="501" t="s">
        <v>61</v>
      </c>
      <c r="BE26" s="504" t="s">
        <v>189</v>
      </c>
      <c r="BF26" s="501" t="s">
        <v>61</v>
      </c>
      <c r="BG26" s="504" t="s">
        <v>189</v>
      </c>
      <c r="BH26" s="501" t="s">
        <v>353</v>
      </c>
      <c r="BI26" s="501"/>
      <c r="BJ26" s="508" t="s">
        <v>61</v>
      </c>
      <c r="BK26" s="511">
        <v>9984</v>
      </c>
      <c r="BL26" s="16"/>
      <c r="BM26" s="16"/>
      <c r="BN26" s="16"/>
      <c r="BO26" s="16"/>
      <c r="BP26" s="16"/>
    </row>
    <row r="27" spans="1:68" ht="12" customHeight="1">
      <c r="A27" s="21" t="s">
        <v>405</v>
      </c>
      <c r="B27" s="58"/>
      <c r="C27" s="58"/>
      <c r="D27" s="58"/>
      <c r="E27" s="58"/>
      <c r="F27" s="58"/>
      <c r="G27" s="58"/>
      <c r="H27" s="150"/>
      <c r="I27" s="150"/>
      <c r="J27" s="150"/>
      <c r="K27" s="150"/>
      <c r="L27" s="150"/>
      <c r="M27" s="150"/>
      <c r="N27" s="150"/>
      <c r="O27" s="150"/>
      <c r="P27" s="150"/>
      <c r="Q27" s="150"/>
      <c r="R27" s="150"/>
      <c r="S27" s="150"/>
      <c r="T27" s="150"/>
      <c r="U27" s="322" t="s">
        <v>407</v>
      </c>
      <c r="V27" s="78"/>
      <c r="W27" s="78"/>
      <c r="X27" s="78"/>
      <c r="Y27" s="78"/>
      <c r="Z27" s="78"/>
      <c r="AA27" s="121"/>
      <c r="AB27" s="144" t="s">
        <v>20</v>
      </c>
      <c r="AC27" s="63"/>
      <c r="AD27" s="227"/>
      <c r="AE27" s="227"/>
      <c r="AF27" s="227"/>
      <c r="AG27" s="227"/>
      <c r="AH27" s="63" t="s">
        <v>281</v>
      </c>
      <c r="AI27" s="63"/>
      <c r="AJ27" s="227"/>
      <c r="AK27" s="227"/>
      <c r="AL27" s="227"/>
      <c r="AM27" s="227"/>
      <c r="AN27" s="418"/>
      <c r="AP27" s="464" t="s">
        <v>120</v>
      </c>
      <c r="AQ27" s="476"/>
      <c r="AR27" s="476"/>
      <c r="AS27" s="476"/>
      <c r="AT27" s="476"/>
      <c r="AU27" s="476"/>
      <c r="AV27" s="476"/>
      <c r="AW27" s="483"/>
      <c r="AX27" s="502" t="s">
        <v>102</v>
      </c>
      <c r="AY27" s="502" t="s">
        <v>189</v>
      </c>
      <c r="AZ27" s="502" t="s">
        <v>150</v>
      </c>
      <c r="BA27" s="502" t="s">
        <v>189</v>
      </c>
      <c r="BB27" s="502" t="s">
        <v>247</v>
      </c>
      <c r="BC27" s="502" t="s">
        <v>189</v>
      </c>
      <c r="BD27" s="502" t="s">
        <v>61</v>
      </c>
      <c r="BE27" s="502" t="s">
        <v>189</v>
      </c>
      <c r="BF27" s="506" t="s">
        <v>61</v>
      </c>
      <c r="BG27" s="506" t="s">
        <v>189</v>
      </c>
      <c r="BH27" s="502" t="s">
        <v>353</v>
      </c>
      <c r="BI27" s="502"/>
      <c r="BJ27" s="509" t="s">
        <v>61</v>
      </c>
      <c r="BK27" s="512">
        <v>8150</v>
      </c>
      <c r="BL27" s="16"/>
      <c r="BM27" s="16"/>
      <c r="BN27" s="16"/>
      <c r="BO27" s="16"/>
      <c r="BP27" s="16"/>
    </row>
    <row r="28" spans="1:68" ht="12" customHeight="1">
      <c r="A28" s="27" t="s">
        <v>410</v>
      </c>
      <c r="B28" s="64"/>
      <c r="C28" s="64"/>
      <c r="D28" s="64"/>
      <c r="E28" s="64"/>
      <c r="F28" s="64"/>
      <c r="G28" s="64"/>
      <c r="H28" s="151"/>
      <c r="I28" s="151"/>
      <c r="J28" s="151"/>
      <c r="K28" s="151"/>
      <c r="L28" s="151"/>
      <c r="M28" s="151"/>
      <c r="N28" s="151"/>
      <c r="O28" s="151"/>
      <c r="P28" s="151"/>
      <c r="Q28" s="151"/>
      <c r="R28" s="151"/>
      <c r="S28" s="151"/>
      <c r="T28" s="151"/>
      <c r="U28" s="112" t="s">
        <v>379</v>
      </c>
      <c r="V28" s="341"/>
      <c r="W28" s="341"/>
      <c r="X28" s="341"/>
      <c r="Y28" s="341"/>
      <c r="Z28" s="341"/>
      <c r="AA28" s="341"/>
      <c r="AB28" s="276" t="s">
        <v>20</v>
      </c>
      <c r="AC28" s="278"/>
      <c r="AD28" s="385"/>
      <c r="AE28" s="385"/>
      <c r="AF28" s="385"/>
      <c r="AG28" s="385"/>
      <c r="AH28" s="278" t="s">
        <v>281</v>
      </c>
      <c r="AI28" s="278"/>
      <c r="AJ28" s="385"/>
      <c r="AK28" s="385"/>
      <c r="AL28" s="385"/>
      <c r="AM28" s="385"/>
      <c r="AN28" s="425"/>
      <c r="BG28" s="16"/>
      <c r="BH28" s="16"/>
      <c r="BI28" s="16"/>
      <c r="BJ28" s="16"/>
      <c r="BK28" s="513">
        <f>SUM(BK20:BK27)</f>
        <v>712939</v>
      </c>
      <c r="BL28" s="16"/>
      <c r="BM28" s="16"/>
      <c r="BN28" s="16"/>
      <c r="BO28" s="16"/>
      <c r="BP28" s="16"/>
    </row>
    <row r="29" spans="1:68" ht="12" hidden="1" customHeight="1">
      <c r="A29" s="25" t="s">
        <v>287</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420"/>
      <c r="AP29" s="457"/>
      <c r="AQ29" s="457"/>
      <c r="AR29" s="457"/>
      <c r="AS29" s="457"/>
      <c r="BG29" s="16"/>
      <c r="BH29" s="16"/>
      <c r="BI29" s="16"/>
      <c r="BJ29" s="16"/>
      <c r="BK29" s="16"/>
      <c r="BL29" s="16"/>
      <c r="BM29" s="16"/>
      <c r="BN29" s="16"/>
      <c r="BO29" s="16"/>
      <c r="BP29" s="16"/>
    </row>
    <row r="30" spans="1:68" ht="12" hidden="1" customHeight="1">
      <c r="A30" s="21" t="s">
        <v>412</v>
      </c>
      <c r="B30" s="58"/>
      <c r="C30" s="58"/>
      <c r="D30" s="58"/>
      <c r="E30" s="58"/>
      <c r="F30" s="58"/>
      <c r="G30" s="58"/>
      <c r="H30" s="152" t="s">
        <v>413</v>
      </c>
      <c r="I30" s="189"/>
      <c r="J30" s="189"/>
      <c r="K30" s="189"/>
      <c r="L30" s="189"/>
      <c r="M30" s="189"/>
      <c r="N30" s="189"/>
      <c r="O30" s="189"/>
      <c r="P30" s="270"/>
      <c r="Q30" s="144" t="s">
        <v>415</v>
      </c>
      <c r="R30" s="63"/>
      <c r="S30" s="63"/>
      <c r="T30" s="289"/>
      <c r="U30" s="121" t="s">
        <v>412</v>
      </c>
      <c r="V30" s="58"/>
      <c r="W30" s="58"/>
      <c r="X30" s="58"/>
      <c r="Y30" s="58"/>
      <c r="Z30" s="58"/>
      <c r="AA30" s="58"/>
      <c r="AB30" s="152" t="s">
        <v>413</v>
      </c>
      <c r="AC30" s="189"/>
      <c r="AD30" s="189"/>
      <c r="AE30" s="189"/>
      <c r="AF30" s="189"/>
      <c r="AG30" s="189"/>
      <c r="AH30" s="189"/>
      <c r="AI30" s="189"/>
      <c r="AJ30" s="270"/>
      <c r="AK30" s="63" t="s">
        <v>415</v>
      </c>
      <c r="AL30" s="63"/>
      <c r="AM30" s="63"/>
      <c r="AN30" s="421"/>
      <c r="AP30" s="457"/>
      <c r="AQ30" s="457"/>
      <c r="AR30" s="457"/>
      <c r="AS30" s="457"/>
      <c r="BG30" s="16"/>
      <c r="BH30" s="16"/>
      <c r="BI30" s="16"/>
      <c r="BJ30" s="16"/>
      <c r="BK30" s="16"/>
      <c r="BL30" s="16"/>
      <c r="BM30" s="16"/>
      <c r="BN30" s="16"/>
      <c r="BO30" s="16"/>
      <c r="BP30" s="16"/>
    </row>
    <row r="31" spans="1:68" ht="12" hidden="1" customHeight="1">
      <c r="A31" s="28" t="str">
        <f>IF(業者名簿!A2="","",業者名簿!A2)</f>
        <v/>
      </c>
      <c r="B31" s="65"/>
      <c r="C31" s="65"/>
      <c r="D31" s="65"/>
      <c r="E31" s="65"/>
      <c r="F31" s="65"/>
      <c r="G31" s="65"/>
      <c r="H31" s="144" t="str">
        <f>IF(業者名簿!B2="","",業者名簿!B2)</f>
        <v/>
      </c>
      <c r="I31" s="63"/>
      <c r="J31" s="63"/>
      <c r="K31" s="63"/>
      <c r="L31" s="63"/>
      <c r="M31" s="63"/>
      <c r="N31" s="63"/>
      <c r="O31" s="63"/>
      <c r="P31" s="115"/>
      <c r="Q31" s="144" t="str">
        <f>IF(業者名簿!E2="","",業者名簿!E2)</f>
        <v/>
      </c>
      <c r="R31" s="63"/>
      <c r="S31" s="63"/>
      <c r="T31" s="289"/>
      <c r="U31" s="115" t="str">
        <f>IF(業者名簿!A9="","",業者名簿!A9)</f>
        <v/>
      </c>
      <c r="V31" s="65"/>
      <c r="W31" s="65"/>
      <c r="X31" s="65"/>
      <c r="Y31" s="65"/>
      <c r="Z31" s="65"/>
      <c r="AA31" s="65"/>
      <c r="AB31" s="144" t="str">
        <f>IF(業者名簿!B9="","",業者名簿!B9)</f>
        <v/>
      </c>
      <c r="AC31" s="63"/>
      <c r="AD31" s="63"/>
      <c r="AE31" s="63"/>
      <c r="AF31" s="63"/>
      <c r="AG31" s="63"/>
      <c r="AH31" s="63"/>
      <c r="AI31" s="63"/>
      <c r="AJ31" s="115"/>
      <c r="AK31" s="63" t="str">
        <f>IF(業者名簿!E9="","",業者名簿!E9)</f>
        <v/>
      </c>
      <c r="AL31" s="63"/>
      <c r="AM31" s="63"/>
      <c r="AN31" s="421"/>
      <c r="AP31" s="457"/>
      <c r="AQ31" s="457"/>
      <c r="AR31" s="457"/>
      <c r="AS31" s="457"/>
      <c r="BG31" s="16"/>
      <c r="BH31" s="16"/>
      <c r="BI31" s="16"/>
      <c r="BJ31" s="16"/>
      <c r="BK31" s="16"/>
      <c r="BL31" s="16"/>
      <c r="BM31" s="16"/>
      <c r="BN31" s="16"/>
      <c r="BO31" s="16"/>
      <c r="BP31" s="16"/>
    </row>
    <row r="32" spans="1:68" ht="12" hidden="1" customHeight="1">
      <c r="A32" s="28" t="str">
        <f>IF(業者名簿!A3="","",業者名簿!A3)</f>
        <v/>
      </c>
      <c r="B32" s="65"/>
      <c r="C32" s="65"/>
      <c r="D32" s="65"/>
      <c r="E32" s="65"/>
      <c r="F32" s="65"/>
      <c r="G32" s="65"/>
      <c r="H32" s="144" t="str">
        <f>IF(業者名簿!B3="","",業者名簿!B3)</f>
        <v/>
      </c>
      <c r="I32" s="63"/>
      <c r="J32" s="63"/>
      <c r="K32" s="63"/>
      <c r="L32" s="63"/>
      <c r="M32" s="63"/>
      <c r="N32" s="63"/>
      <c r="O32" s="63"/>
      <c r="P32" s="115"/>
      <c r="Q32" s="144" t="str">
        <f>IF(業者名簿!E3="","",業者名簿!E3)</f>
        <v/>
      </c>
      <c r="R32" s="63"/>
      <c r="S32" s="63"/>
      <c r="T32" s="289"/>
      <c r="U32" s="115" t="str">
        <f>IF(業者名簿!A10="","",業者名簿!A10)</f>
        <v/>
      </c>
      <c r="V32" s="65"/>
      <c r="W32" s="65"/>
      <c r="X32" s="65"/>
      <c r="Y32" s="65"/>
      <c r="Z32" s="65"/>
      <c r="AA32" s="65"/>
      <c r="AB32" s="144" t="str">
        <f>IF(業者名簿!B10="","",業者名簿!B10)</f>
        <v/>
      </c>
      <c r="AC32" s="63"/>
      <c r="AD32" s="63"/>
      <c r="AE32" s="63"/>
      <c r="AF32" s="63"/>
      <c r="AG32" s="63"/>
      <c r="AH32" s="63"/>
      <c r="AI32" s="63"/>
      <c r="AJ32" s="115"/>
      <c r="AK32" s="63" t="str">
        <f>IF(業者名簿!E10="","",業者名簿!E10)</f>
        <v/>
      </c>
      <c r="AL32" s="63"/>
      <c r="AM32" s="63"/>
      <c r="AN32" s="421"/>
      <c r="AP32" s="457"/>
      <c r="AQ32" s="457"/>
      <c r="AR32" s="457"/>
      <c r="AS32" s="457"/>
      <c r="BG32" s="16"/>
      <c r="BH32" s="16"/>
      <c r="BI32" s="16"/>
      <c r="BJ32" s="16"/>
      <c r="BK32" s="16"/>
      <c r="BL32" s="16"/>
      <c r="BM32" s="16"/>
      <c r="BN32" s="16"/>
      <c r="BO32" s="16"/>
      <c r="BP32" s="16"/>
    </row>
    <row r="33" spans="1:68" ht="12" hidden="1" customHeight="1">
      <c r="A33" s="28" t="str">
        <f>IF(業者名簿!A4="","",業者名簿!A4)</f>
        <v/>
      </c>
      <c r="B33" s="65"/>
      <c r="C33" s="65"/>
      <c r="D33" s="65"/>
      <c r="E33" s="65"/>
      <c r="F33" s="65"/>
      <c r="G33" s="65"/>
      <c r="H33" s="144" t="str">
        <f>IF(業者名簿!B4="","",業者名簿!B4)</f>
        <v/>
      </c>
      <c r="I33" s="63"/>
      <c r="J33" s="63"/>
      <c r="K33" s="63"/>
      <c r="L33" s="63"/>
      <c r="M33" s="63"/>
      <c r="N33" s="63"/>
      <c r="O33" s="63"/>
      <c r="P33" s="115"/>
      <c r="Q33" s="144" t="str">
        <f>IF(業者名簿!E4="","",業者名簿!E4)</f>
        <v/>
      </c>
      <c r="R33" s="63"/>
      <c r="S33" s="63"/>
      <c r="T33" s="289"/>
      <c r="U33" s="115" t="str">
        <f>IF(業者名簿!A11="","",業者名簿!A11)</f>
        <v/>
      </c>
      <c r="V33" s="65"/>
      <c r="W33" s="65"/>
      <c r="X33" s="65"/>
      <c r="Y33" s="65"/>
      <c r="Z33" s="65"/>
      <c r="AA33" s="65"/>
      <c r="AB33" s="144" t="str">
        <f>IF(業者名簿!B11="","",業者名簿!B11)</f>
        <v/>
      </c>
      <c r="AC33" s="63"/>
      <c r="AD33" s="63"/>
      <c r="AE33" s="63"/>
      <c r="AF33" s="63"/>
      <c r="AG33" s="63"/>
      <c r="AH33" s="63"/>
      <c r="AI33" s="63"/>
      <c r="AJ33" s="115"/>
      <c r="AK33" s="63" t="str">
        <f>IF(業者名簿!E11="","",業者名簿!E11)</f>
        <v/>
      </c>
      <c r="AL33" s="63"/>
      <c r="AM33" s="63"/>
      <c r="AN33" s="421"/>
      <c r="AP33" s="457"/>
      <c r="AQ33" s="457"/>
      <c r="AR33" s="457"/>
      <c r="AS33" s="457"/>
      <c r="BG33" s="16"/>
      <c r="BH33" s="16"/>
      <c r="BI33" s="16"/>
      <c r="BJ33" s="16"/>
      <c r="BK33" s="16"/>
      <c r="BL33" s="16"/>
      <c r="BM33" s="16"/>
      <c r="BN33" s="16"/>
      <c r="BO33" s="16"/>
      <c r="BP33" s="16"/>
    </row>
    <row r="34" spans="1:68" ht="12" hidden="1" customHeight="1">
      <c r="A34" s="28" t="str">
        <f>IF(業者名簿!A5="","",業者名簿!A5)</f>
        <v/>
      </c>
      <c r="B34" s="65"/>
      <c r="C34" s="65"/>
      <c r="D34" s="65"/>
      <c r="E34" s="65"/>
      <c r="F34" s="65"/>
      <c r="G34" s="65"/>
      <c r="H34" s="144" t="str">
        <f>IF(業者名簿!B5="","",業者名簿!B5)</f>
        <v/>
      </c>
      <c r="I34" s="63"/>
      <c r="J34" s="63"/>
      <c r="K34" s="63"/>
      <c r="L34" s="63"/>
      <c r="M34" s="63"/>
      <c r="N34" s="63"/>
      <c r="O34" s="63"/>
      <c r="P34" s="115"/>
      <c r="Q34" s="144" t="str">
        <f>IF(業者名簿!E5="","",業者名簿!E5)</f>
        <v/>
      </c>
      <c r="R34" s="63"/>
      <c r="S34" s="63"/>
      <c r="T34" s="289"/>
      <c r="U34" s="115" t="str">
        <f>IF(業者名簿!A12="","",業者名簿!A12)</f>
        <v/>
      </c>
      <c r="V34" s="65"/>
      <c r="W34" s="65"/>
      <c r="X34" s="65"/>
      <c r="Y34" s="65"/>
      <c r="Z34" s="65"/>
      <c r="AA34" s="65"/>
      <c r="AB34" s="144" t="str">
        <f>IF(業者名簿!B12="","",業者名簿!B12)</f>
        <v/>
      </c>
      <c r="AC34" s="63"/>
      <c r="AD34" s="63"/>
      <c r="AE34" s="63"/>
      <c r="AF34" s="63"/>
      <c r="AG34" s="63"/>
      <c r="AH34" s="63"/>
      <c r="AI34" s="63"/>
      <c r="AJ34" s="115"/>
      <c r="AK34" s="63" t="str">
        <f>IF(業者名簿!E12="","",業者名簿!E12)</f>
        <v/>
      </c>
      <c r="AL34" s="63"/>
      <c r="AM34" s="63"/>
      <c r="AN34" s="421"/>
      <c r="AP34" s="457"/>
      <c r="AQ34" s="457"/>
      <c r="AR34" s="457"/>
      <c r="AS34" s="457"/>
      <c r="BG34" s="16"/>
      <c r="BH34" s="16"/>
      <c r="BI34" s="16"/>
      <c r="BJ34" s="16"/>
      <c r="BK34" s="16"/>
      <c r="BL34" s="16"/>
      <c r="BM34" s="16"/>
      <c r="BN34" s="16"/>
      <c r="BO34" s="16"/>
      <c r="BP34" s="16"/>
    </row>
    <row r="35" spans="1:68" ht="12" hidden="1" customHeight="1">
      <c r="A35" s="28" t="str">
        <f>IF(業者名簿!A6="","",業者名簿!A6)</f>
        <v/>
      </c>
      <c r="B35" s="65"/>
      <c r="C35" s="65"/>
      <c r="D35" s="65"/>
      <c r="E35" s="65"/>
      <c r="F35" s="65"/>
      <c r="G35" s="65"/>
      <c r="H35" s="144" t="str">
        <f>IF(業者名簿!B6="","",業者名簿!B6)</f>
        <v/>
      </c>
      <c r="I35" s="63"/>
      <c r="J35" s="63"/>
      <c r="K35" s="63"/>
      <c r="L35" s="63"/>
      <c r="M35" s="63"/>
      <c r="N35" s="63"/>
      <c r="O35" s="63"/>
      <c r="P35" s="115"/>
      <c r="Q35" s="144" t="str">
        <f>IF(業者名簿!E6="","",業者名簿!E6)</f>
        <v/>
      </c>
      <c r="R35" s="63"/>
      <c r="S35" s="63"/>
      <c r="T35" s="289"/>
      <c r="U35" s="115" t="str">
        <f>IF(業者名簿!A13="","",業者名簿!A13)</f>
        <v/>
      </c>
      <c r="V35" s="65"/>
      <c r="W35" s="65"/>
      <c r="X35" s="65"/>
      <c r="Y35" s="65"/>
      <c r="Z35" s="65"/>
      <c r="AA35" s="65"/>
      <c r="AB35" s="144" t="str">
        <f>IF(業者名簿!B13="","",業者名簿!B13)</f>
        <v/>
      </c>
      <c r="AC35" s="63"/>
      <c r="AD35" s="63"/>
      <c r="AE35" s="63"/>
      <c r="AF35" s="63"/>
      <c r="AG35" s="63"/>
      <c r="AH35" s="63"/>
      <c r="AI35" s="63"/>
      <c r="AJ35" s="115"/>
      <c r="AK35" s="63" t="str">
        <f>IF(業者名簿!E13="","",業者名簿!E13)</f>
        <v/>
      </c>
      <c r="AL35" s="63"/>
      <c r="AM35" s="63"/>
      <c r="AN35" s="421"/>
      <c r="AP35" s="457"/>
      <c r="AQ35" s="457"/>
      <c r="AR35" s="457"/>
      <c r="AS35" s="457"/>
      <c r="BG35" s="16"/>
      <c r="BH35" s="16"/>
      <c r="BI35" s="16"/>
      <c r="BJ35" s="16"/>
      <c r="BK35" s="16"/>
      <c r="BL35" s="16"/>
      <c r="BM35" s="16"/>
      <c r="BN35" s="16"/>
      <c r="BO35" s="16"/>
      <c r="BP35" s="16"/>
    </row>
    <row r="36" spans="1:68" ht="12" hidden="1" customHeight="1">
      <c r="A36" s="28" t="str">
        <f>IF(業者名簿!A7="","",業者名簿!A7)</f>
        <v/>
      </c>
      <c r="B36" s="65"/>
      <c r="C36" s="65"/>
      <c r="D36" s="65"/>
      <c r="E36" s="65"/>
      <c r="F36" s="65"/>
      <c r="G36" s="65"/>
      <c r="H36" s="144" t="str">
        <f>IF(業者名簿!B7="","",業者名簿!B7)</f>
        <v/>
      </c>
      <c r="I36" s="63"/>
      <c r="J36" s="63"/>
      <c r="K36" s="63"/>
      <c r="L36" s="63"/>
      <c r="M36" s="63"/>
      <c r="N36" s="63"/>
      <c r="O36" s="63"/>
      <c r="P36" s="115"/>
      <c r="Q36" s="144" t="str">
        <f>IF(業者名簿!E7="","",業者名簿!E7)</f>
        <v/>
      </c>
      <c r="R36" s="63"/>
      <c r="S36" s="63"/>
      <c r="T36" s="289"/>
      <c r="U36" s="115" t="str">
        <f>IF(業者名簿!A14="","",業者名簿!A14)</f>
        <v/>
      </c>
      <c r="V36" s="65"/>
      <c r="W36" s="65"/>
      <c r="X36" s="65"/>
      <c r="Y36" s="65"/>
      <c r="Z36" s="65"/>
      <c r="AA36" s="65"/>
      <c r="AB36" s="144" t="str">
        <f>IF(業者名簿!B14="","",業者名簿!B14)</f>
        <v/>
      </c>
      <c r="AC36" s="63"/>
      <c r="AD36" s="63"/>
      <c r="AE36" s="63"/>
      <c r="AF36" s="63"/>
      <c r="AG36" s="63"/>
      <c r="AH36" s="63"/>
      <c r="AI36" s="63"/>
      <c r="AJ36" s="115"/>
      <c r="AK36" s="63" t="str">
        <f>IF(業者名簿!E14="","",業者名簿!E14)</f>
        <v/>
      </c>
      <c r="AL36" s="63"/>
      <c r="AM36" s="63"/>
      <c r="AN36" s="421"/>
      <c r="AP36" s="457"/>
      <c r="AQ36" s="457"/>
      <c r="AR36" s="457"/>
      <c r="AS36" s="457"/>
      <c r="BG36" s="16"/>
      <c r="BH36" s="16"/>
      <c r="BI36" s="16"/>
      <c r="BJ36" s="16"/>
      <c r="BK36" s="16"/>
      <c r="BL36" s="16"/>
      <c r="BM36" s="16"/>
      <c r="BN36" s="16"/>
      <c r="BO36" s="16"/>
      <c r="BP36" s="16"/>
    </row>
    <row r="37" spans="1:68" ht="12" hidden="1" customHeight="1">
      <c r="A37" s="29" t="str">
        <f>IF(業者名簿!A8="","",業者名簿!A8)</f>
        <v/>
      </c>
      <c r="B37" s="19"/>
      <c r="C37" s="19"/>
      <c r="D37" s="19"/>
      <c r="E37" s="19"/>
      <c r="F37" s="19"/>
      <c r="G37" s="19"/>
      <c r="H37" s="107" t="str">
        <f>IF(業者名簿!B8="","",業者名簿!B8)</f>
        <v/>
      </c>
      <c r="I37" s="72"/>
      <c r="J37" s="72"/>
      <c r="K37" s="72"/>
      <c r="L37" s="72"/>
      <c r="M37" s="72"/>
      <c r="N37" s="72"/>
      <c r="O37" s="72"/>
      <c r="P37" s="100"/>
      <c r="Q37" s="276" t="str">
        <f>IF(業者名簿!E8="","",業者名簿!E8)</f>
        <v/>
      </c>
      <c r="R37" s="278"/>
      <c r="S37" s="278"/>
      <c r="T37" s="290"/>
      <c r="U37" s="100" t="str">
        <f>IF(業者名簿!A15="","",業者名簿!A15)</f>
        <v/>
      </c>
      <c r="V37" s="19"/>
      <c r="W37" s="19"/>
      <c r="X37" s="19"/>
      <c r="Y37" s="19"/>
      <c r="Z37" s="19"/>
      <c r="AA37" s="19"/>
      <c r="AB37" s="107" t="str">
        <f>IF(業者名簿!B15="","",業者名簿!B15)</f>
        <v/>
      </c>
      <c r="AC37" s="72"/>
      <c r="AD37" s="72"/>
      <c r="AE37" s="72"/>
      <c r="AF37" s="72"/>
      <c r="AG37" s="72"/>
      <c r="AH37" s="72"/>
      <c r="AI37" s="72"/>
      <c r="AJ37" s="100"/>
      <c r="AK37" s="72" t="str">
        <f>IF(業者名簿!E15="","",業者名簿!E15)</f>
        <v/>
      </c>
      <c r="AL37" s="72"/>
      <c r="AM37" s="72"/>
      <c r="AN37" s="426"/>
      <c r="AP37" s="457"/>
      <c r="AQ37" s="457"/>
      <c r="AR37" s="457"/>
      <c r="AS37" s="457"/>
      <c r="BG37" s="16"/>
      <c r="BH37" s="16"/>
      <c r="BI37" s="16"/>
      <c r="BJ37" s="16"/>
      <c r="BK37" s="16"/>
      <c r="BL37" s="16"/>
      <c r="BM37" s="16"/>
      <c r="BN37" s="16"/>
      <c r="BO37" s="16"/>
      <c r="BP37" s="16"/>
    </row>
    <row r="38" spans="1:68" ht="12" customHeight="1">
      <c r="A38" s="30" t="s">
        <v>416</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427"/>
      <c r="AP38" s="457" t="s">
        <v>271</v>
      </c>
      <c r="AQ38" s="457"/>
      <c r="AR38" s="457"/>
      <c r="AS38" s="457"/>
      <c r="AV38" s="17" t="s">
        <v>408</v>
      </c>
      <c r="BG38" s="16"/>
      <c r="BH38" s="16"/>
      <c r="BI38" s="16"/>
      <c r="BJ38" s="16"/>
      <c r="BK38" s="16"/>
      <c r="BL38" s="16"/>
      <c r="BM38" s="16"/>
      <c r="BN38" s="16"/>
      <c r="BO38" s="16"/>
      <c r="BP38" s="16"/>
    </row>
    <row r="39" spans="1:68" ht="12" customHeight="1">
      <c r="A39" s="31" t="s">
        <v>89</v>
      </c>
      <c r="B39" s="67"/>
      <c r="C39" s="91" t="s">
        <v>413</v>
      </c>
      <c r="D39" s="91"/>
      <c r="E39" s="91"/>
      <c r="F39" s="91"/>
      <c r="G39" s="91"/>
      <c r="H39" s="91"/>
      <c r="I39" s="190">
        <f>'基本情報１-1'!N2</f>
        <v>0</v>
      </c>
      <c r="J39" s="219"/>
      <c r="K39" s="219"/>
      <c r="L39" s="219"/>
      <c r="M39" s="219"/>
      <c r="N39" s="219"/>
      <c r="O39" s="219"/>
      <c r="P39" s="219"/>
      <c r="Q39" s="219"/>
      <c r="R39" s="219"/>
      <c r="S39" s="219"/>
      <c r="T39" s="219"/>
      <c r="U39" s="65" t="s">
        <v>417</v>
      </c>
      <c r="V39" s="65"/>
      <c r="W39" s="65"/>
      <c r="X39" s="65"/>
      <c r="Y39" s="65"/>
      <c r="Z39" s="65"/>
      <c r="AA39" s="65"/>
      <c r="AB39" s="368">
        <f>'基本情報１-1'!I2</f>
        <v>0</v>
      </c>
      <c r="AC39" s="368"/>
      <c r="AD39" s="368"/>
      <c r="AE39" s="368"/>
      <c r="AF39" s="368"/>
      <c r="AG39" s="368"/>
      <c r="AH39" s="368"/>
      <c r="AI39" s="368"/>
      <c r="AJ39" s="368"/>
      <c r="AK39" s="368"/>
      <c r="AL39" s="368"/>
      <c r="AM39" s="368"/>
      <c r="AN39" s="428"/>
      <c r="AP39" s="465" t="s">
        <v>357</v>
      </c>
      <c r="AQ39" s="477"/>
      <c r="AR39" s="477"/>
      <c r="AS39" s="477"/>
      <c r="AT39" s="479"/>
      <c r="AV39" s="465" t="s">
        <v>328</v>
      </c>
      <c r="AW39" s="477"/>
      <c r="AX39" s="479"/>
      <c r="BG39" s="16"/>
      <c r="BH39" s="16"/>
      <c r="BI39" s="16"/>
      <c r="BJ39" s="16"/>
      <c r="BK39" s="16"/>
      <c r="BL39" s="16"/>
      <c r="BM39" s="16"/>
      <c r="BN39" s="16"/>
      <c r="BO39" s="16"/>
      <c r="BP39" s="16"/>
    </row>
    <row r="40" spans="1:68" ht="12" customHeight="1">
      <c r="A40" s="32"/>
      <c r="B40" s="68"/>
      <c r="C40" s="92" t="s">
        <v>80</v>
      </c>
      <c r="D40" s="92"/>
      <c r="E40" s="92"/>
      <c r="F40" s="92"/>
      <c r="G40" s="92"/>
      <c r="H40" s="92"/>
      <c r="I40" s="191">
        <f>'基本情報１-1'!J2</f>
        <v>0</v>
      </c>
      <c r="J40" s="192"/>
      <c r="K40" s="192"/>
      <c r="L40" s="192"/>
      <c r="M40" s="192"/>
      <c r="N40" s="192"/>
      <c r="O40" s="192"/>
      <c r="P40" s="192"/>
      <c r="Q40" s="192"/>
      <c r="R40" s="192"/>
      <c r="S40" s="192"/>
      <c r="T40" s="192"/>
      <c r="U40" s="58" t="s">
        <v>216</v>
      </c>
      <c r="V40" s="58"/>
      <c r="W40" s="58"/>
      <c r="X40" s="58"/>
      <c r="Y40" s="58"/>
      <c r="Z40" s="58"/>
      <c r="AA40" s="58"/>
      <c r="AB40" s="369">
        <f>'基本情報１-1'!W2</f>
        <v>0</v>
      </c>
      <c r="AC40" s="369"/>
      <c r="AD40" s="369"/>
      <c r="AE40" s="369"/>
      <c r="AF40" s="369"/>
      <c r="AG40" s="369"/>
      <c r="AH40" s="369"/>
      <c r="AI40" s="369"/>
      <c r="AJ40" s="369"/>
      <c r="AK40" s="369"/>
      <c r="AL40" s="369"/>
      <c r="AM40" s="369"/>
      <c r="AN40" s="429"/>
      <c r="AP40" s="466" t="s">
        <v>345</v>
      </c>
      <c r="AQ40" s="478"/>
      <c r="AR40" s="478"/>
      <c r="AS40" s="478"/>
      <c r="AT40" s="481"/>
      <c r="AV40" s="466" t="s">
        <v>58</v>
      </c>
      <c r="AW40" s="478"/>
      <c r="AX40" s="481"/>
      <c r="BG40" s="16"/>
      <c r="BH40" s="16"/>
      <c r="BI40" s="16"/>
      <c r="BJ40" s="16"/>
      <c r="BK40" s="16"/>
      <c r="BL40" s="16"/>
      <c r="BM40" s="16"/>
      <c r="BN40" s="16"/>
      <c r="BO40" s="16"/>
      <c r="BP40" s="16"/>
    </row>
    <row r="41" spans="1:68" ht="12" customHeight="1">
      <c r="A41" s="32"/>
      <c r="B41" s="68"/>
      <c r="C41" s="92" t="s">
        <v>419</v>
      </c>
      <c r="D41" s="92"/>
      <c r="E41" s="92"/>
      <c r="F41" s="92"/>
      <c r="G41" s="92"/>
      <c r="H41" s="92"/>
      <c r="I41" s="192" t="str">
        <f>'基本情報１-1'!L2&amp;"　"&amp;'基本情報１-1'!M2</f>
        <v>　</v>
      </c>
      <c r="J41" s="192"/>
      <c r="K41" s="192"/>
      <c r="L41" s="192"/>
      <c r="M41" s="192"/>
      <c r="N41" s="192"/>
      <c r="O41" s="192"/>
      <c r="P41" s="192"/>
      <c r="Q41" s="192"/>
      <c r="R41" s="192"/>
      <c r="S41" s="192"/>
      <c r="T41" s="192"/>
      <c r="U41" s="58" t="s">
        <v>393</v>
      </c>
      <c r="V41" s="58"/>
      <c r="W41" s="58"/>
      <c r="X41" s="58"/>
      <c r="Y41" s="58"/>
      <c r="Z41" s="58"/>
      <c r="AA41" s="58"/>
      <c r="AB41" s="370" t="str">
        <f>IF(AB39="","",IF(OR(AB24=AP52,AB39&lt;1000000,AB42=AP72,AB42=AP73),AP52,IF(AND(AB24=AP53,AB39&gt;=1000000),ROUNDUP(AB39*5%,0),IF(AND(AB24=AP54,AB39&gt;1000000),ROUNDUP(AB39*10%,0),""))))</f>
        <v>免除</v>
      </c>
      <c r="AC41" s="370"/>
      <c r="AD41" s="370"/>
      <c r="AE41" s="370"/>
      <c r="AF41" s="370"/>
      <c r="AG41" s="370"/>
      <c r="AH41" s="370"/>
      <c r="AI41" s="370"/>
      <c r="AJ41" s="370"/>
      <c r="AK41" s="370"/>
      <c r="AL41" s="370"/>
      <c r="AM41" s="370"/>
      <c r="AN41" s="430"/>
      <c r="AP41" s="457"/>
      <c r="AQ41" s="457"/>
      <c r="AR41" s="457"/>
      <c r="AS41" s="457"/>
      <c r="BG41" s="16"/>
      <c r="BH41" s="16"/>
      <c r="BI41" s="16"/>
      <c r="BJ41" s="16"/>
      <c r="BK41" s="16"/>
      <c r="BL41" s="16"/>
      <c r="BM41" s="16"/>
      <c r="BN41" s="16"/>
      <c r="BO41" s="16"/>
      <c r="BP41" s="16"/>
    </row>
    <row r="42" spans="1:68" ht="12" customHeight="1">
      <c r="A42" s="33"/>
      <c r="B42" s="69"/>
      <c r="C42" s="93" t="s">
        <v>420</v>
      </c>
      <c r="D42" s="93"/>
      <c r="E42" s="93"/>
      <c r="F42" s="93"/>
      <c r="G42" s="93"/>
      <c r="H42" s="93"/>
      <c r="I42" s="193" t="s">
        <v>422</v>
      </c>
      <c r="J42" s="193"/>
      <c r="K42" s="193"/>
      <c r="L42" s="193"/>
      <c r="M42" s="193"/>
      <c r="N42" s="193"/>
      <c r="O42" s="193"/>
      <c r="P42" s="193"/>
      <c r="Q42" s="193"/>
      <c r="R42" s="193"/>
      <c r="S42" s="193"/>
      <c r="T42" s="193"/>
      <c r="U42" s="58" t="s">
        <v>423</v>
      </c>
      <c r="V42" s="58"/>
      <c r="W42" s="58"/>
      <c r="X42" s="58"/>
      <c r="Y42" s="58"/>
      <c r="Z42" s="58"/>
      <c r="AA42" s="58"/>
      <c r="AB42" s="371"/>
      <c r="AC42" s="381"/>
      <c r="AD42" s="381"/>
      <c r="AE42" s="381"/>
      <c r="AF42" s="381"/>
      <c r="AG42" s="381"/>
      <c r="AH42" s="381"/>
      <c r="AI42" s="381"/>
      <c r="AJ42" s="381"/>
      <c r="AK42" s="381"/>
      <c r="AL42" s="381"/>
      <c r="AM42" s="381"/>
      <c r="AN42" s="431"/>
      <c r="AP42" s="457" t="s">
        <v>424</v>
      </c>
      <c r="AQ42" s="457"/>
      <c r="AR42" s="457"/>
      <c r="AS42" s="457"/>
      <c r="AU42" s="457" t="str">
        <f>AB25</f>
        <v>前金払を含む部分払限度回数</v>
      </c>
      <c r="AV42" s="457"/>
      <c r="AW42" s="457"/>
      <c r="AX42" s="457"/>
      <c r="BG42" s="16"/>
      <c r="BH42" s="16"/>
      <c r="BI42" s="16"/>
      <c r="BJ42" s="16"/>
      <c r="BK42" s="16"/>
      <c r="BL42" s="16"/>
      <c r="BM42" s="16"/>
      <c r="BN42" s="16"/>
      <c r="BO42" s="16"/>
      <c r="BP42" s="16"/>
    </row>
    <row r="43" spans="1:68" ht="12" customHeight="1">
      <c r="A43" s="34" t="s">
        <v>426</v>
      </c>
      <c r="B43" s="59"/>
      <c r="C43" s="59"/>
      <c r="D43" s="59"/>
      <c r="E43" s="59"/>
      <c r="F43" s="59"/>
      <c r="G43" s="112"/>
      <c r="H43" s="104" t="s">
        <v>275</v>
      </c>
      <c r="I43" s="110"/>
      <c r="J43" s="220"/>
      <c r="K43" s="232"/>
      <c r="L43" s="232"/>
      <c r="M43" s="232"/>
      <c r="N43" s="232"/>
      <c r="O43" s="232"/>
      <c r="P43" s="232"/>
      <c r="Q43" s="232"/>
      <c r="R43" s="232"/>
      <c r="S43" s="232"/>
      <c r="T43" s="291"/>
      <c r="U43" s="121" t="s">
        <v>428</v>
      </c>
      <c r="V43" s="58"/>
      <c r="W43" s="58"/>
      <c r="X43" s="58"/>
      <c r="Y43" s="58"/>
      <c r="Z43" s="58"/>
      <c r="AA43" s="58"/>
      <c r="AB43" s="372"/>
      <c r="AC43" s="372"/>
      <c r="AD43" s="372"/>
      <c r="AE43" s="372"/>
      <c r="AF43" s="372"/>
      <c r="AG43" s="372"/>
      <c r="AH43" s="372"/>
      <c r="AI43" s="372"/>
      <c r="AJ43" s="372"/>
      <c r="AK43" s="372"/>
      <c r="AL43" s="372"/>
      <c r="AM43" s="372"/>
      <c r="AN43" s="432"/>
      <c r="AP43" s="462" t="s">
        <v>429</v>
      </c>
      <c r="AQ43" s="477"/>
      <c r="AR43" s="477"/>
      <c r="AS43" s="479"/>
      <c r="AU43" s="489">
        <v>0</v>
      </c>
      <c r="AV43" s="17" t="s">
        <v>97</v>
      </c>
      <c r="BG43" s="16"/>
      <c r="BH43" s="16"/>
      <c r="BI43" s="16"/>
      <c r="BJ43" s="16"/>
      <c r="BK43" s="16"/>
      <c r="BL43" s="16"/>
      <c r="BM43" s="16"/>
      <c r="BN43" s="16"/>
      <c r="BO43" s="16"/>
      <c r="BP43" s="16"/>
    </row>
    <row r="44" spans="1:68" ht="12" customHeight="1">
      <c r="A44" s="35"/>
      <c r="B44" s="60"/>
      <c r="C44" s="60"/>
      <c r="D44" s="60"/>
      <c r="E44" s="60"/>
      <c r="F44" s="60"/>
      <c r="G44" s="113"/>
      <c r="H44" s="105" t="s">
        <v>20</v>
      </c>
      <c r="I44" s="111"/>
      <c r="J44" s="221"/>
      <c r="K44" s="233"/>
      <c r="L44" s="233"/>
      <c r="M44" s="233"/>
      <c r="N44" s="111" t="s">
        <v>281</v>
      </c>
      <c r="O44" s="111"/>
      <c r="P44" s="221"/>
      <c r="Q44" s="233"/>
      <c r="R44" s="233"/>
      <c r="S44" s="233"/>
      <c r="T44" s="292"/>
      <c r="U44" s="121" t="s">
        <v>433</v>
      </c>
      <c r="V44" s="58"/>
      <c r="W44" s="58"/>
      <c r="X44" s="58"/>
      <c r="Y44" s="58"/>
      <c r="Z44" s="58"/>
      <c r="AA44" s="58"/>
      <c r="AB44" s="149" t="str">
        <f>IF(AB39="","",AP62)</f>
        <v>請負</v>
      </c>
      <c r="AC44" s="149"/>
      <c r="AD44" s="149"/>
      <c r="AE44" s="149"/>
      <c r="AF44" s="149"/>
      <c r="AG44" s="149"/>
      <c r="AH44" s="149"/>
      <c r="AI44" s="149"/>
      <c r="AJ44" s="149"/>
      <c r="AK44" s="149"/>
      <c r="AL44" s="149"/>
      <c r="AM44" s="149"/>
      <c r="AN44" s="422"/>
      <c r="AP44" s="463" t="s">
        <v>434</v>
      </c>
      <c r="AQ44" s="457"/>
      <c r="AR44" s="457"/>
      <c r="AS44" s="480"/>
      <c r="AU44" s="490">
        <v>1</v>
      </c>
      <c r="AV44" s="17" t="s">
        <v>437</v>
      </c>
      <c r="BG44" s="16"/>
      <c r="BH44" s="16"/>
      <c r="BI44" s="16"/>
      <c r="BJ44" s="16"/>
      <c r="BK44" s="16"/>
      <c r="BL44" s="16"/>
      <c r="BM44" s="16"/>
      <c r="BN44" s="16"/>
      <c r="BO44" s="16"/>
      <c r="BP44" s="16"/>
    </row>
    <row r="45" spans="1:68" ht="12" customHeight="1">
      <c r="A45" s="36" t="s">
        <v>440</v>
      </c>
      <c r="B45" s="70"/>
      <c r="C45" s="70"/>
      <c r="D45" s="70"/>
      <c r="E45" s="70"/>
      <c r="F45" s="70"/>
      <c r="G45" s="116"/>
      <c r="H45" s="104" t="s">
        <v>275</v>
      </c>
      <c r="I45" s="110"/>
      <c r="J45" s="222"/>
      <c r="K45" s="234"/>
      <c r="L45" s="234"/>
      <c r="M45" s="234"/>
      <c r="N45" s="234"/>
      <c r="O45" s="234"/>
      <c r="P45" s="234"/>
      <c r="Q45" s="234"/>
      <c r="R45" s="234"/>
      <c r="S45" s="234"/>
      <c r="T45" s="234"/>
      <c r="U45" s="107" t="s">
        <v>443</v>
      </c>
      <c r="V45" s="72"/>
      <c r="W45" s="72"/>
      <c r="X45" s="72"/>
      <c r="Y45" s="72"/>
      <c r="Z45" s="72"/>
      <c r="AA45" s="100"/>
      <c r="AB45" s="104" t="s">
        <v>444</v>
      </c>
      <c r="AC45" s="110"/>
      <c r="AD45" s="110"/>
      <c r="AE45" s="236"/>
      <c r="AF45" s="247"/>
      <c r="AG45" s="253" t="str">
        <f>M21</f>
        <v>発○○第</v>
      </c>
      <c r="AH45" s="253"/>
      <c r="AI45" s="253"/>
      <c r="AJ45" s="253"/>
      <c r="AK45" s="277"/>
      <c r="AL45" s="277"/>
      <c r="AM45" s="283" t="s">
        <v>358</v>
      </c>
      <c r="AN45" s="433" t="s">
        <v>359</v>
      </c>
      <c r="AP45" s="463" t="s">
        <v>446</v>
      </c>
      <c r="AQ45" s="457"/>
      <c r="AR45" s="457"/>
      <c r="AS45" s="480"/>
      <c r="AU45" s="490">
        <v>2</v>
      </c>
      <c r="AV45" s="17" t="s">
        <v>447</v>
      </c>
      <c r="BF45" s="457"/>
      <c r="BG45" s="16"/>
      <c r="BH45" s="16"/>
      <c r="BI45" s="16"/>
      <c r="BJ45" s="16"/>
      <c r="BK45" s="16"/>
      <c r="BL45" s="16"/>
      <c r="BM45" s="16"/>
      <c r="BN45" s="16"/>
      <c r="BO45" s="16"/>
      <c r="BP45" s="16"/>
    </row>
    <row r="46" spans="1:68" ht="12" customHeight="1">
      <c r="A46" s="37"/>
      <c r="B46" s="71"/>
      <c r="C46" s="71"/>
      <c r="D46" s="71"/>
      <c r="E46" s="71"/>
      <c r="F46" s="71"/>
      <c r="G46" s="117"/>
      <c r="H46" s="153" t="s">
        <v>20</v>
      </c>
      <c r="I46" s="194"/>
      <c r="J46" s="223">
        <f>'基本情報１-1'!Q2</f>
        <v>0</v>
      </c>
      <c r="K46" s="235"/>
      <c r="L46" s="235"/>
      <c r="M46" s="235"/>
      <c r="N46" s="194" t="s">
        <v>281</v>
      </c>
      <c r="O46" s="194"/>
      <c r="P46" s="223">
        <f>'基本情報１-1'!R2</f>
        <v>0</v>
      </c>
      <c r="Q46" s="235"/>
      <c r="R46" s="235"/>
      <c r="S46" s="235"/>
      <c r="T46" s="235"/>
      <c r="U46" s="108"/>
      <c r="V46" s="73"/>
      <c r="W46" s="73"/>
      <c r="X46" s="73"/>
      <c r="Y46" s="73"/>
      <c r="Z46" s="73"/>
      <c r="AA46" s="101"/>
      <c r="AB46" s="105" t="s">
        <v>133</v>
      </c>
      <c r="AC46" s="111"/>
      <c r="AD46" s="111"/>
      <c r="AE46" s="386"/>
      <c r="AF46" s="389"/>
      <c r="AG46" s="389"/>
      <c r="AH46" s="389"/>
      <c r="AI46" s="389"/>
      <c r="AJ46" s="389"/>
      <c r="AK46" s="389"/>
      <c r="AL46" s="389"/>
      <c r="AM46" s="389"/>
      <c r="AN46" s="434"/>
      <c r="AP46" s="463" t="s">
        <v>194</v>
      </c>
      <c r="AQ46" s="457"/>
      <c r="AR46" s="457"/>
      <c r="AS46" s="480"/>
      <c r="AU46" s="490">
        <v>3</v>
      </c>
      <c r="AV46" s="17" t="s">
        <v>448</v>
      </c>
      <c r="BF46" s="16"/>
      <c r="BG46" s="16"/>
      <c r="BH46" s="16"/>
      <c r="BI46" s="16"/>
      <c r="BJ46" s="16"/>
      <c r="BK46" s="16"/>
      <c r="BL46" s="16"/>
      <c r="BM46" s="16"/>
      <c r="BN46" s="16"/>
      <c r="BO46" s="16"/>
      <c r="BP46" s="16"/>
    </row>
    <row r="47" spans="1:68" ht="12" customHeight="1">
      <c r="A47" s="38" t="s">
        <v>322</v>
      </c>
      <c r="B47" s="72"/>
      <c r="C47" s="72"/>
      <c r="D47" s="72"/>
      <c r="E47" s="100"/>
      <c r="F47" s="107" t="s">
        <v>342</v>
      </c>
      <c r="G47" s="72"/>
      <c r="H47" s="100"/>
      <c r="I47" s="195">
        <f>'基本情報１-1'!O2</f>
        <v>0</v>
      </c>
      <c r="J47" s="224"/>
      <c r="K47" s="224"/>
      <c r="L47" s="224"/>
      <c r="M47" s="224"/>
      <c r="N47" s="224"/>
      <c r="O47" s="224"/>
      <c r="P47" s="224"/>
      <c r="Q47" s="224"/>
      <c r="R47" s="224"/>
      <c r="S47" s="224"/>
      <c r="T47" s="224"/>
      <c r="U47" s="323" t="s">
        <v>450</v>
      </c>
      <c r="V47" s="342"/>
      <c r="W47" s="342"/>
      <c r="X47" s="342"/>
      <c r="Y47" s="342"/>
      <c r="Z47" s="342"/>
      <c r="AA47" s="355"/>
      <c r="AB47" s="104" t="s">
        <v>451</v>
      </c>
      <c r="AC47" s="110"/>
      <c r="AD47" s="110"/>
      <c r="AE47" s="236"/>
      <c r="AF47" s="201"/>
      <c r="AG47" s="201"/>
      <c r="AH47" s="201"/>
      <c r="AI47" s="201"/>
      <c r="AJ47" s="201"/>
      <c r="AK47" s="201"/>
      <c r="AL47" s="201"/>
      <c r="AM47" s="201"/>
      <c r="AN47" s="435"/>
      <c r="AP47" s="463" t="s">
        <v>452</v>
      </c>
      <c r="AQ47" s="457"/>
      <c r="AR47" s="457"/>
      <c r="AS47" s="480"/>
      <c r="AU47" s="490">
        <v>4</v>
      </c>
      <c r="AV47" s="17" t="s">
        <v>454</v>
      </c>
      <c r="BF47" s="16"/>
      <c r="BG47" s="16"/>
      <c r="BH47" s="16"/>
      <c r="BI47" s="16"/>
      <c r="BJ47" s="16"/>
      <c r="BK47" s="16"/>
      <c r="BL47" s="16"/>
      <c r="BM47" s="16"/>
      <c r="BN47" s="16"/>
      <c r="BO47" s="16"/>
      <c r="BP47" s="16"/>
    </row>
    <row r="48" spans="1:68" ht="12" customHeight="1">
      <c r="A48" s="39"/>
      <c r="B48" s="73"/>
      <c r="C48" s="73"/>
      <c r="D48" s="73"/>
      <c r="E48" s="101"/>
      <c r="F48" s="108" t="s">
        <v>455</v>
      </c>
      <c r="G48" s="73"/>
      <c r="H48" s="101"/>
      <c r="I48" s="196"/>
      <c r="J48" s="196"/>
      <c r="K48" s="196"/>
      <c r="L48" s="196"/>
      <c r="M48" s="196"/>
      <c r="N48" s="196"/>
      <c r="O48" s="196"/>
      <c r="P48" s="196"/>
      <c r="Q48" s="196"/>
      <c r="R48" s="196"/>
      <c r="S48" s="196"/>
      <c r="T48" s="196"/>
      <c r="U48" s="324"/>
      <c r="V48" s="343"/>
      <c r="W48" s="343"/>
      <c r="X48" s="343"/>
      <c r="Y48" s="343"/>
      <c r="Z48" s="343"/>
      <c r="AA48" s="356"/>
      <c r="AB48" s="105" t="s">
        <v>456</v>
      </c>
      <c r="AC48" s="111"/>
      <c r="AD48" s="111"/>
      <c r="AE48" s="386"/>
      <c r="AF48" s="254"/>
      <c r="AG48" s="254"/>
      <c r="AH48" s="254"/>
      <c r="AI48" s="254"/>
      <c r="AJ48" s="254"/>
      <c r="AK48" s="254"/>
      <c r="AL48" s="254"/>
      <c r="AM48" s="254"/>
      <c r="AN48" s="436"/>
      <c r="AP48" s="463" t="s">
        <v>459</v>
      </c>
      <c r="AQ48" s="457"/>
      <c r="AR48" s="457"/>
      <c r="AS48" s="480"/>
      <c r="AU48" s="491">
        <v>5</v>
      </c>
      <c r="AV48" s="17" t="s">
        <v>462</v>
      </c>
      <c r="BF48" s="16"/>
      <c r="BG48" s="16"/>
      <c r="BH48" s="16"/>
      <c r="BI48" s="16"/>
      <c r="BJ48" s="16"/>
      <c r="BK48" s="16"/>
      <c r="BL48" s="16"/>
      <c r="BM48" s="16"/>
      <c r="BN48" s="16"/>
      <c r="BO48" s="16"/>
      <c r="BP48" s="16"/>
    </row>
    <row r="49" spans="1:68" ht="12" customHeight="1">
      <c r="A49" s="40" t="s">
        <v>118</v>
      </c>
      <c r="B49" s="74"/>
      <c r="C49" s="94" t="s">
        <v>148</v>
      </c>
      <c r="D49" s="94"/>
      <c r="E49" s="102"/>
      <c r="F49" s="107" t="s">
        <v>342</v>
      </c>
      <c r="G49" s="72"/>
      <c r="H49" s="100"/>
      <c r="I49" s="195">
        <f>'基本情報１-1'!P2</f>
        <v>0</v>
      </c>
      <c r="J49" s="224"/>
      <c r="K49" s="224"/>
      <c r="L49" s="224"/>
      <c r="M49" s="224"/>
      <c r="N49" s="224"/>
      <c r="O49" s="224"/>
      <c r="P49" s="224"/>
      <c r="Q49" s="224"/>
      <c r="R49" s="224"/>
      <c r="S49" s="224"/>
      <c r="T49" s="293"/>
      <c r="U49" s="107" t="s">
        <v>463</v>
      </c>
      <c r="V49" s="72"/>
      <c r="W49" s="72"/>
      <c r="X49" s="72"/>
      <c r="Y49" s="72"/>
      <c r="Z49" s="72"/>
      <c r="AA49" s="100"/>
      <c r="AB49" s="104" t="s">
        <v>444</v>
      </c>
      <c r="AC49" s="110"/>
      <c r="AD49" s="110"/>
      <c r="AE49" s="236"/>
      <c r="AF49" s="247"/>
      <c r="AG49" s="253" t="str">
        <f>M21</f>
        <v>発○○第</v>
      </c>
      <c r="AH49" s="253"/>
      <c r="AI49" s="253"/>
      <c r="AJ49" s="253"/>
      <c r="AK49" s="277"/>
      <c r="AL49" s="277"/>
      <c r="AM49" s="283" t="s">
        <v>358</v>
      </c>
      <c r="AN49" s="433" t="s">
        <v>359</v>
      </c>
      <c r="AP49" s="464" t="s">
        <v>464</v>
      </c>
      <c r="AQ49" s="478"/>
      <c r="AR49" s="478"/>
      <c r="AS49" s="481"/>
      <c r="BF49" s="16"/>
      <c r="BG49" s="16"/>
      <c r="BH49" s="16"/>
      <c r="BJ49" s="16"/>
      <c r="BK49" s="16"/>
      <c r="BL49" s="16"/>
      <c r="BM49" s="16"/>
      <c r="BN49" s="16"/>
      <c r="BO49" s="16"/>
      <c r="BP49" s="16"/>
    </row>
    <row r="50" spans="1:68" ht="12" customHeight="1">
      <c r="A50" s="41"/>
      <c r="B50" s="75"/>
      <c r="C50" s="95"/>
      <c r="D50" s="95"/>
      <c r="E50" s="103"/>
      <c r="F50" s="109" t="s">
        <v>455</v>
      </c>
      <c r="G50" s="118"/>
      <c r="H50" s="154"/>
      <c r="I50" s="197"/>
      <c r="J50" s="197"/>
      <c r="K50" s="197"/>
      <c r="L50" s="197"/>
      <c r="M50" s="197"/>
      <c r="N50" s="197"/>
      <c r="O50" s="197"/>
      <c r="P50" s="197"/>
      <c r="Q50" s="197"/>
      <c r="R50" s="197"/>
      <c r="S50" s="197"/>
      <c r="T50" s="294"/>
      <c r="U50" s="109"/>
      <c r="V50" s="118"/>
      <c r="W50" s="118"/>
      <c r="X50" s="118"/>
      <c r="Y50" s="118"/>
      <c r="Z50" s="118"/>
      <c r="AA50" s="154"/>
      <c r="AB50" s="153" t="s">
        <v>133</v>
      </c>
      <c r="AC50" s="194"/>
      <c r="AD50" s="194"/>
      <c r="AE50" s="387"/>
      <c r="AF50" s="390"/>
      <c r="AG50" s="390"/>
      <c r="AH50" s="390"/>
      <c r="AI50" s="390"/>
      <c r="AJ50" s="390"/>
      <c r="AK50" s="390"/>
      <c r="AL50" s="390"/>
      <c r="AM50" s="390"/>
      <c r="AN50" s="437"/>
      <c r="BI50" s="16"/>
      <c r="BJ50" s="16"/>
      <c r="BK50" s="16"/>
      <c r="BL50" s="16"/>
      <c r="BM50" s="16"/>
      <c r="BN50" s="16"/>
      <c r="BO50" s="16"/>
      <c r="BP50" s="16"/>
    </row>
    <row r="51" spans="1:68" ht="12" customHeight="1">
      <c r="A51" s="42" t="s">
        <v>276</v>
      </c>
      <c r="B51" s="76"/>
      <c r="C51" s="76"/>
      <c r="D51" s="96" t="s">
        <v>37</v>
      </c>
      <c r="E51" s="96"/>
      <c r="F51" s="96"/>
      <c r="G51" s="119"/>
      <c r="H51" s="104" t="s">
        <v>444</v>
      </c>
      <c r="I51" s="110"/>
      <c r="J51" s="110"/>
      <c r="K51" s="236"/>
      <c r="L51" s="242"/>
      <c r="M51" s="216"/>
      <c r="N51" s="216"/>
      <c r="O51" s="216"/>
      <c r="P51" s="216"/>
      <c r="Q51" s="216"/>
      <c r="R51" s="216"/>
      <c r="S51" s="216"/>
      <c r="T51" s="295"/>
      <c r="U51" s="325" t="s">
        <v>468</v>
      </c>
      <c r="V51" s="110"/>
      <c r="W51" s="110"/>
      <c r="X51" s="110"/>
      <c r="Y51" s="236"/>
      <c r="Z51" s="352" t="s">
        <v>59</v>
      </c>
      <c r="AA51" s="277"/>
      <c r="AB51" s="277"/>
      <c r="AC51" s="277"/>
      <c r="AD51" s="277"/>
      <c r="AE51" s="277"/>
      <c r="AF51" s="277"/>
      <c r="AG51" s="277"/>
      <c r="AH51" s="277"/>
      <c r="AI51" s="277"/>
      <c r="AJ51" s="277"/>
      <c r="AK51" s="277"/>
      <c r="AL51" s="277"/>
      <c r="AM51" s="277"/>
      <c r="AN51" s="438"/>
      <c r="AP51" s="17" t="s">
        <v>469</v>
      </c>
      <c r="AR51" s="457" t="s">
        <v>69</v>
      </c>
      <c r="AS51" s="457"/>
      <c r="AT51" s="17" t="s">
        <v>473</v>
      </c>
      <c r="AV51" s="17" t="s">
        <v>474</v>
      </c>
      <c r="AY51" s="457"/>
      <c r="AZ51" s="489" t="s">
        <v>276</v>
      </c>
      <c r="BA51" s="17" t="s">
        <v>242</v>
      </c>
      <c r="BB51" s="457"/>
      <c r="BC51" s="457"/>
      <c r="BD51" s="457"/>
      <c r="BE51" s="457"/>
      <c r="BF51" s="457"/>
      <c r="BG51" s="16"/>
      <c r="BH51" s="16"/>
      <c r="BI51" s="16"/>
      <c r="BJ51" s="16"/>
      <c r="BK51" s="16"/>
      <c r="BL51" s="16"/>
      <c r="BM51" s="16"/>
      <c r="BN51" s="16"/>
      <c r="BO51" s="16"/>
      <c r="BP51" s="16"/>
    </row>
    <row r="52" spans="1:68" ht="12" customHeight="1">
      <c r="A52" s="43"/>
      <c r="B52" s="77"/>
      <c r="C52" s="77"/>
      <c r="D52" s="97"/>
      <c r="E52" s="97"/>
      <c r="F52" s="97"/>
      <c r="G52" s="120"/>
      <c r="H52" s="155" t="s">
        <v>133</v>
      </c>
      <c r="I52" s="198"/>
      <c r="J52" s="198"/>
      <c r="K52" s="198"/>
      <c r="L52" s="243"/>
      <c r="M52" s="252"/>
      <c r="N52" s="252"/>
      <c r="O52" s="252"/>
      <c r="P52" s="252"/>
      <c r="Q52" s="252"/>
      <c r="R52" s="252"/>
      <c r="S52" s="252"/>
      <c r="T52" s="296"/>
      <c r="U52" s="326" t="s">
        <v>13</v>
      </c>
      <c r="V52" s="85"/>
      <c r="W52" s="85"/>
      <c r="X52" s="85"/>
      <c r="Y52" s="238"/>
      <c r="Z52" s="249" t="s">
        <v>352</v>
      </c>
      <c r="AA52" s="249"/>
      <c r="AB52" s="249"/>
      <c r="AC52" s="249"/>
      <c r="AD52" s="249"/>
      <c r="AE52" s="249"/>
      <c r="AF52" s="249"/>
      <c r="AG52" s="393" t="s">
        <v>286</v>
      </c>
      <c r="AH52" s="399" t="s">
        <v>465</v>
      </c>
      <c r="AI52" s="399"/>
      <c r="AJ52" s="399"/>
      <c r="AK52" s="399"/>
      <c r="AL52" s="399"/>
      <c r="AM52" s="399"/>
      <c r="AN52" s="439"/>
      <c r="AP52" s="458" t="s">
        <v>386</v>
      </c>
      <c r="AR52" s="458" t="s">
        <v>376</v>
      </c>
      <c r="AT52" s="487">
        <v>0.3</v>
      </c>
      <c r="AV52" s="465" t="s">
        <v>422</v>
      </c>
      <c r="AW52" s="479"/>
      <c r="AZ52" s="490" t="s">
        <v>475</v>
      </c>
      <c r="BB52" s="16"/>
      <c r="BC52" s="16"/>
      <c r="BD52" s="16"/>
      <c r="BF52" s="16"/>
      <c r="BG52" s="16"/>
      <c r="BH52" s="16"/>
      <c r="BI52" s="16"/>
      <c r="BJ52" s="16"/>
      <c r="BK52" s="16"/>
      <c r="BL52" s="16"/>
      <c r="BM52" s="16"/>
      <c r="BN52" s="16"/>
      <c r="BO52" s="16"/>
      <c r="BP52" s="16"/>
    </row>
    <row r="53" spans="1:68" ht="12" customHeight="1">
      <c r="A53" s="25" t="s">
        <v>41</v>
      </c>
      <c r="B53" s="62"/>
      <c r="C53" s="62"/>
      <c r="D53" s="62"/>
      <c r="E53" s="62"/>
      <c r="F53" s="62"/>
      <c r="G53" s="62"/>
      <c r="H53" s="62"/>
      <c r="I53" s="62"/>
      <c r="J53" s="62"/>
      <c r="K53" s="62"/>
      <c r="L53" s="62"/>
      <c r="M53" s="62"/>
      <c r="N53" s="62"/>
      <c r="O53" s="62"/>
      <c r="P53" s="62"/>
      <c r="Q53" s="62"/>
      <c r="R53" s="62"/>
      <c r="S53" s="62"/>
      <c r="T53" s="297"/>
      <c r="U53" s="327"/>
      <c r="V53" s="82"/>
      <c r="W53" s="82"/>
      <c r="X53" s="82"/>
      <c r="Y53" s="82"/>
      <c r="Z53" s="259" t="s">
        <v>476</v>
      </c>
      <c r="AA53" s="259"/>
      <c r="AB53" s="272"/>
      <c r="AC53" s="226" t="s">
        <v>478</v>
      </c>
      <c r="AD53" s="226"/>
      <c r="AE53" s="388" t="s">
        <v>1</v>
      </c>
      <c r="AF53" s="82"/>
      <c r="AG53" s="82"/>
      <c r="AH53" s="82"/>
      <c r="AI53" s="82"/>
      <c r="AJ53" s="82"/>
      <c r="AK53" s="82"/>
      <c r="AL53" s="82"/>
      <c r="AM53" s="82"/>
      <c r="AN53" s="440"/>
      <c r="AP53" s="467">
        <v>5.e-002</v>
      </c>
      <c r="AR53" s="459" t="s">
        <v>149</v>
      </c>
      <c r="AT53" s="488">
        <v>0.4</v>
      </c>
      <c r="AV53" s="466" t="s">
        <v>461</v>
      </c>
      <c r="AW53" s="481"/>
      <c r="AZ53" s="491" t="s">
        <v>306</v>
      </c>
      <c r="BB53" s="16"/>
      <c r="BC53" s="16"/>
      <c r="BD53" s="16"/>
      <c r="BF53" s="16"/>
      <c r="BG53" s="16"/>
      <c r="BH53" s="16"/>
      <c r="BI53" s="16"/>
      <c r="BJ53" s="16"/>
      <c r="BK53" s="16"/>
      <c r="BL53" s="16"/>
      <c r="BM53" s="16"/>
      <c r="BN53" s="16"/>
      <c r="BO53" s="16"/>
      <c r="BP53" s="16"/>
    </row>
    <row r="54" spans="1:68" ht="12" customHeight="1">
      <c r="A54" s="44" t="s">
        <v>260</v>
      </c>
      <c r="B54" s="78"/>
      <c r="C54" s="78"/>
      <c r="D54" s="78"/>
      <c r="E54" s="78"/>
      <c r="F54" s="78"/>
      <c r="G54" s="121"/>
      <c r="H54" s="156"/>
      <c r="I54" s="199"/>
      <c r="J54" s="199"/>
      <c r="K54" s="227" t="s">
        <v>73</v>
      </c>
      <c r="L54" s="227"/>
      <c r="M54" s="227"/>
      <c r="N54" s="227"/>
      <c r="O54" s="227"/>
      <c r="P54" s="227"/>
      <c r="Q54" s="227"/>
      <c r="R54" s="227"/>
      <c r="S54" s="199"/>
      <c r="T54" s="298"/>
      <c r="U54" s="328" t="s">
        <v>260</v>
      </c>
      <c r="V54" s="78"/>
      <c r="W54" s="78"/>
      <c r="X54" s="78"/>
      <c r="Y54" s="78"/>
      <c r="Z54" s="78"/>
      <c r="AA54" s="121"/>
      <c r="AB54" s="156"/>
      <c r="AC54" s="199"/>
      <c r="AD54" s="199"/>
      <c r="AE54" s="227"/>
      <c r="AF54" s="227"/>
      <c r="AG54" s="227"/>
      <c r="AH54" s="227"/>
      <c r="AI54" s="227"/>
      <c r="AJ54" s="227"/>
      <c r="AK54" s="227"/>
      <c r="AL54" s="227"/>
      <c r="AM54" s="199"/>
      <c r="AN54" s="441"/>
      <c r="AP54" s="467">
        <v>0.1</v>
      </c>
      <c r="AR54" s="461"/>
      <c r="AT54" s="460"/>
      <c r="BB54" s="16"/>
      <c r="BC54" s="16"/>
      <c r="BD54" s="16"/>
      <c r="BF54" s="16"/>
      <c r="BG54" s="16"/>
      <c r="BH54" s="16"/>
      <c r="BI54" s="16"/>
      <c r="BJ54" s="16"/>
      <c r="BK54" s="16"/>
      <c r="BL54" s="16"/>
      <c r="BM54" s="16"/>
      <c r="BN54" s="16"/>
      <c r="BO54" s="16"/>
      <c r="BP54" s="16"/>
    </row>
    <row r="55" spans="1:68" ht="12" customHeight="1">
      <c r="A55" s="45" t="s">
        <v>2</v>
      </c>
      <c r="B55" s="79"/>
      <c r="C55" s="79"/>
      <c r="D55" s="79"/>
      <c r="E55" s="79"/>
      <c r="F55" s="79"/>
      <c r="G55" s="79"/>
      <c r="H55" s="157"/>
      <c r="I55" s="157"/>
      <c r="J55" s="157"/>
      <c r="K55" s="157"/>
      <c r="L55" s="157"/>
      <c r="M55" s="157"/>
      <c r="N55" s="157"/>
      <c r="O55" s="157"/>
      <c r="P55" s="157"/>
      <c r="Q55" s="157"/>
      <c r="R55" s="157"/>
      <c r="S55" s="157"/>
      <c r="T55" s="299"/>
      <c r="U55" s="329" t="s">
        <v>2</v>
      </c>
      <c r="V55" s="79"/>
      <c r="W55" s="79"/>
      <c r="X55" s="79"/>
      <c r="Y55" s="79"/>
      <c r="Z55" s="79"/>
      <c r="AA55" s="79"/>
      <c r="AB55" s="157"/>
      <c r="AC55" s="157"/>
      <c r="AD55" s="157"/>
      <c r="AE55" s="157"/>
      <c r="AF55" s="157"/>
      <c r="AG55" s="157"/>
      <c r="AH55" s="157"/>
      <c r="AI55" s="157"/>
      <c r="AJ55" s="157"/>
      <c r="AK55" s="157"/>
      <c r="AL55" s="157"/>
      <c r="AM55" s="157"/>
      <c r="AN55" s="442"/>
      <c r="AP55" s="461"/>
      <c r="AW55" s="17" t="s">
        <v>479</v>
      </c>
      <c r="BB55" s="16"/>
      <c r="BC55" s="16"/>
      <c r="BD55" s="16"/>
      <c r="BF55" s="16"/>
      <c r="BG55" s="16"/>
      <c r="BH55" s="16"/>
      <c r="BI55" s="16"/>
      <c r="BJ55" s="16"/>
      <c r="BK55" s="16"/>
      <c r="BL55" s="16"/>
      <c r="BM55" s="16"/>
      <c r="BN55" s="16"/>
      <c r="BO55" s="16"/>
      <c r="BP55" s="16"/>
    </row>
    <row r="56" spans="1:68" ht="12" customHeight="1">
      <c r="A56" s="21" t="s">
        <v>441</v>
      </c>
      <c r="B56" s="58"/>
      <c r="C56" s="58"/>
      <c r="D56" s="58"/>
      <c r="E56" s="58"/>
      <c r="F56" s="58"/>
      <c r="G56" s="58"/>
      <c r="H56" s="158"/>
      <c r="I56" s="200"/>
      <c r="J56" s="200"/>
      <c r="K56" s="200"/>
      <c r="L56" s="200"/>
      <c r="M56" s="200"/>
      <c r="N56" s="200"/>
      <c r="O56" s="200"/>
      <c r="P56" s="200"/>
      <c r="Q56" s="200"/>
      <c r="R56" s="200"/>
      <c r="S56" s="200"/>
      <c r="T56" s="300"/>
      <c r="U56" s="330" t="s">
        <v>441</v>
      </c>
      <c r="V56" s="58"/>
      <c r="W56" s="58"/>
      <c r="X56" s="58"/>
      <c r="Y56" s="58"/>
      <c r="Z56" s="58"/>
      <c r="AA56" s="58"/>
      <c r="AB56" s="158" t="str">
        <f>IF(AE54="","",IF(OR(AE54=$AS$81,AE54=$AS$85,AE54=$AS$87),$AP$87,""))</f>
        <v/>
      </c>
      <c r="AC56" s="200"/>
      <c r="AD56" s="200"/>
      <c r="AE56" s="200"/>
      <c r="AF56" s="200"/>
      <c r="AG56" s="200"/>
      <c r="AH56" s="200"/>
      <c r="AI56" s="200"/>
      <c r="AJ56" s="200"/>
      <c r="AK56" s="200"/>
      <c r="AL56" s="200"/>
      <c r="AM56" s="200"/>
      <c r="AN56" s="300"/>
      <c r="AW56" s="462" t="s">
        <v>59</v>
      </c>
      <c r="AX56" s="477"/>
      <c r="AY56" s="477"/>
      <c r="AZ56" s="479"/>
      <c r="BB56" s="16"/>
      <c r="BC56" s="16"/>
      <c r="BD56" s="16"/>
      <c r="BF56" s="16"/>
      <c r="BG56" s="16"/>
      <c r="BH56" s="16"/>
      <c r="BI56" s="16"/>
      <c r="BJ56" s="16"/>
      <c r="BK56" s="16"/>
      <c r="BL56" s="16"/>
      <c r="BM56" s="16"/>
      <c r="BN56" s="16"/>
      <c r="BO56" s="16"/>
      <c r="BP56" s="16"/>
    </row>
    <row r="57" spans="1:68" ht="12" customHeight="1">
      <c r="A57" s="38" t="s">
        <v>409</v>
      </c>
      <c r="B57" s="72"/>
      <c r="C57" s="72"/>
      <c r="D57" s="72"/>
      <c r="E57" s="72"/>
      <c r="F57" s="72"/>
      <c r="G57" s="100"/>
      <c r="H57" s="104" t="s">
        <v>444</v>
      </c>
      <c r="I57" s="110"/>
      <c r="J57" s="110"/>
      <c r="K57" s="122"/>
      <c r="L57" s="244"/>
      <c r="M57" s="253" t="str">
        <f>M21</f>
        <v>発○○第</v>
      </c>
      <c r="N57" s="253"/>
      <c r="O57" s="253"/>
      <c r="P57" s="253"/>
      <c r="Q57" s="277"/>
      <c r="R57" s="277"/>
      <c r="S57" s="283" t="s">
        <v>358</v>
      </c>
      <c r="T57" s="301" t="s">
        <v>359</v>
      </c>
      <c r="U57" s="331" t="s">
        <v>409</v>
      </c>
      <c r="V57" s="72"/>
      <c r="W57" s="72"/>
      <c r="X57" s="72"/>
      <c r="Y57" s="72"/>
      <c r="Z57" s="72"/>
      <c r="AA57" s="100"/>
      <c r="AB57" s="104" t="s">
        <v>444</v>
      </c>
      <c r="AC57" s="110"/>
      <c r="AD57" s="110"/>
      <c r="AE57" s="122"/>
      <c r="AF57" s="244"/>
      <c r="AG57" s="253" t="str">
        <f>M21</f>
        <v>発○○第</v>
      </c>
      <c r="AH57" s="253"/>
      <c r="AI57" s="253"/>
      <c r="AJ57" s="253"/>
      <c r="AK57" s="277"/>
      <c r="AL57" s="277"/>
      <c r="AM57" s="283" t="s">
        <v>358</v>
      </c>
      <c r="AN57" s="433" t="s">
        <v>359</v>
      </c>
      <c r="AP57" s="17" t="s">
        <v>481</v>
      </c>
      <c r="AT57" s="17" t="s">
        <v>457</v>
      </c>
      <c r="AW57" s="463" t="s">
        <v>103</v>
      </c>
      <c r="AX57" s="457"/>
      <c r="AY57" s="457"/>
      <c r="AZ57" s="480"/>
      <c r="BB57" s="16"/>
      <c r="BC57" s="16"/>
      <c r="BD57" s="16"/>
      <c r="BF57" s="16"/>
      <c r="BG57" s="16"/>
      <c r="BH57" s="16"/>
      <c r="BI57" s="16"/>
      <c r="BJ57" s="16"/>
      <c r="BK57" s="16"/>
      <c r="BL57" s="16"/>
      <c r="BM57" s="16"/>
      <c r="BN57" s="16"/>
      <c r="BO57" s="16"/>
      <c r="BP57" s="16"/>
    </row>
    <row r="58" spans="1:68" ht="12" customHeight="1">
      <c r="A58" s="39"/>
      <c r="B58" s="73"/>
      <c r="C58" s="73"/>
      <c r="D58" s="73"/>
      <c r="E58" s="73"/>
      <c r="F58" s="73"/>
      <c r="G58" s="101"/>
      <c r="H58" s="105" t="s">
        <v>133</v>
      </c>
      <c r="I58" s="111"/>
      <c r="J58" s="111"/>
      <c r="K58" s="123"/>
      <c r="L58" s="245"/>
      <c r="M58" s="254"/>
      <c r="N58" s="254"/>
      <c r="O58" s="254"/>
      <c r="P58" s="254"/>
      <c r="Q58" s="254"/>
      <c r="R58" s="254"/>
      <c r="S58" s="254"/>
      <c r="T58" s="302"/>
      <c r="U58" s="332"/>
      <c r="V58" s="73"/>
      <c r="W58" s="73"/>
      <c r="X58" s="73"/>
      <c r="Y58" s="73"/>
      <c r="Z58" s="73"/>
      <c r="AA58" s="101"/>
      <c r="AB58" s="105" t="s">
        <v>133</v>
      </c>
      <c r="AC58" s="111"/>
      <c r="AD58" s="111"/>
      <c r="AE58" s="123"/>
      <c r="AF58" s="245"/>
      <c r="AG58" s="254"/>
      <c r="AH58" s="254"/>
      <c r="AI58" s="254"/>
      <c r="AJ58" s="254"/>
      <c r="AK58" s="254"/>
      <c r="AL58" s="254"/>
      <c r="AM58" s="254"/>
      <c r="AN58" s="443"/>
      <c r="AP58" s="462" t="s">
        <v>284</v>
      </c>
      <c r="AQ58" s="474"/>
      <c r="AR58" s="482"/>
      <c r="AS58" s="457"/>
      <c r="AT58" s="465" t="s">
        <v>249</v>
      </c>
      <c r="AU58" s="479"/>
      <c r="AW58" s="463" t="s">
        <v>352</v>
      </c>
      <c r="AX58" s="457"/>
      <c r="AY58" s="457"/>
      <c r="AZ58" s="480"/>
      <c r="BH58" s="16"/>
      <c r="BI58" s="16"/>
      <c r="BJ58" s="16"/>
      <c r="BK58" s="16"/>
      <c r="BL58" s="16"/>
      <c r="BM58" s="16"/>
      <c r="BN58" s="16"/>
      <c r="BO58" s="16"/>
      <c r="BP58" s="16"/>
    </row>
    <row r="59" spans="1:68" ht="12" customHeight="1">
      <c r="A59" s="38" t="s">
        <v>482</v>
      </c>
      <c r="B59" s="72"/>
      <c r="C59" s="72"/>
      <c r="D59" s="72"/>
      <c r="E59" s="104" t="s">
        <v>483</v>
      </c>
      <c r="F59" s="110"/>
      <c r="G59" s="122"/>
      <c r="H59" s="159"/>
      <c r="I59" s="201"/>
      <c r="J59" s="201"/>
      <c r="K59" s="201"/>
      <c r="L59" s="201"/>
      <c r="M59" s="201"/>
      <c r="N59" s="201"/>
      <c r="O59" s="201"/>
      <c r="P59" s="271"/>
      <c r="Q59" s="277"/>
      <c r="R59" s="277"/>
      <c r="S59" s="277"/>
      <c r="T59" s="303"/>
      <c r="U59" s="331" t="s">
        <v>482</v>
      </c>
      <c r="V59" s="72"/>
      <c r="W59" s="72"/>
      <c r="X59" s="72"/>
      <c r="Y59" s="104" t="s">
        <v>483</v>
      </c>
      <c r="Z59" s="110"/>
      <c r="AA59" s="122"/>
      <c r="AB59" s="159"/>
      <c r="AC59" s="201"/>
      <c r="AD59" s="201"/>
      <c r="AE59" s="201"/>
      <c r="AF59" s="201"/>
      <c r="AG59" s="201"/>
      <c r="AH59" s="201"/>
      <c r="AI59" s="201"/>
      <c r="AJ59" s="277"/>
      <c r="AK59" s="277"/>
      <c r="AL59" s="277"/>
      <c r="AM59" s="277"/>
      <c r="AN59" s="438"/>
      <c r="AP59" s="464" t="s">
        <v>432</v>
      </c>
      <c r="AQ59" s="476" t="s">
        <v>484</v>
      </c>
      <c r="AR59" s="483"/>
      <c r="AS59" s="457"/>
      <c r="AT59" s="466" t="s">
        <v>181</v>
      </c>
      <c r="AU59" s="481"/>
      <c r="AW59" s="494" t="s">
        <v>360</v>
      </c>
      <c r="AX59" s="457"/>
      <c r="AY59" s="457"/>
      <c r="AZ59" s="480"/>
      <c r="BH59" s="16"/>
      <c r="BI59" s="16"/>
      <c r="BJ59" s="16"/>
      <c r="BK59" s="16"/>
      <c r="BL59" s="16"/>
      <c r="BM59" s="16"/>
      <c r="BN59" s="16"/>
      <c r="BO59" s="16"/>
      <c r="BP59" s="16"/>
    </row>
    <row r="60" spans="1:68" ht="12" customHeight="1">
      <c r="A60" s="39"/>
      <c r="B60" s="73"/>
      <c r="C60" s="73"/>
      <c r="D60" s="73"/>
      <c r="E60" s="105" t="s">
        <v>262</v>
      </c>
      <c r="F60" s="111"/>
      <c r="G60" s="123"/>
      <c r="H60" s="160"/>
      <c r="I60" s="202"/>
      <c r="J60" s="202"/>
      <c r="K60" s="202"/>
      <c r="L60" s="202"/>
      <c r="M60" s="202"/>
      <c r="N60" s="202"/>
      <c r="O60" s="202"/>
      <c r="P60" s="202"/>
      <c r="Q60" s="202"/>
      <c r="R60" s="202"/>
      <c r="S60" s="202"/>
      <c r="T60" s="304"/>
      <c r="U60" s="332"/>
      <c r="V60" s="73"/>
      <c r="W60" s="73"/>
      <c r="X60" s="73"/>
      <c r="Y60" s="105" t="s">
        <v>262</v>
      </c>
      <c r="Z60" s="111"/>
      <c r="AA60" s="123"/>
      <c r="AB60" s="160"/>
      <c r="AC60" s="382"/>
      <c r="AD60" s="382"/>
      <c r="AE60" s="382"/>
      <c r="AF60" s="382"/>
      <c r="AG60" s="382"/>
      <c r="AH60" s="382"/>
      <c r="AI60" s="382"/>
      <c r="AJ60" s="382"/>
      <c r="AK60" s="382"/>
      <c r="AL60" s="382"/>
      <c r="AM60" s="382"/>
      <c r="AN60" s="444"/>
      <c r="AW60" s="464" t="s">
        <v>465</v>
      </c>
      <c r="AX60" s="478"/>
      <c r="AY60" s="478"/>
      <c r="AZ60" s="481"/>
      <c r="BH60" s="16"/>
      <c r="BI60" s="16"/>
      <c r="BJ60" s="16"/>
      <c r="BK60" s="16"/>
      <c r="BL60" s="16"/>
      <c r="BM60" s="16"/>
      <c r="BN60" s="16"/>
      <c r="BO60" s="16"/>
      <c r="BP60" s="16"/>
    </row>
    <row r="61" spans="1:68" ht="12" customHeight="1">
      <c r="A61" s="26" t="s">
        <v>485</v>
      </c>
      <c r="B61" s="63"/>
      <c r="C61" s="63"/>
      <c r="D61" s="63"/>
      <c r="E61" s="63"/>
      <c r="F61" s="63"/>
      <c r="G61" s="115"/>
      <c r="H61" s="150"/>
      <c r="I61" s="150"/>
      <c r="J61" s="150"/>
      <c r="K61" s="150"/>
      <c r="L61" s="150"/>
      <c r="M61" s="150"/>
      <c r="N61" s="150"/>
      <c r="O61" s="150"/>
      <c r="P61" s="150"/>
      <c r="Q61" s="150"/>
      <c r="R61" s="150"/>
      <c r="S61" s="150"/>
      <c r="T61" s="305"/>
      <c r="U61" s="333" t="s">
        <v>485</v>
      </c>
      <c r="V61" s="63"/>
      <c r="W61" s="63"/>
      <c r="X61" s="63"/>
      <c r="Y61" s="63"/>
      <c r="Z61" s="63"/>
      <c r="AA61" s="115"/>
      <c r="AB61" s="150"/>
      <c r="AC61" s="150"/>
      <c r="AD61" s="150"/>
      <c r="AE61" s="150"/>
      <c r="AF61" s="150"/>
      <c r="AG61" s="150"/>
      <c r="AH61" s="150"/>
      <c r="AI61" s="150"/>
      <c r="AJ61" s="150"/>
      <c r="AK61" s="150"/>
      <c r="AL61" s="150"/>
      <c r="AM61" s="150"/>
      <c r="AN61" s="445"/>
      <c r="AP61" s="468" t="s">
        <v>433</v>
      </c>
      <c r="AR61" s="455" t="s">
        <v>440</v>
      </c>
      <c r="AS61" s="455"/>
      <c r="AU61" s="468" t="s">
        <v>486</v>
      </c>
      <c r="AZ61" s="16"/>
      <c r="BA61" s="16"/>
      <c r="BB61" s="16"/>
      <c r="BC61" s="16"/>
      <c r="BD61" s="16"/>
      <c r="BE61" s="16"/>
      <c r="BF61" s="16"/>
      <c r="BG61" s="16"/>
      <c r="BH61" s="16"/>
      <c r="BI61" s="16"/>
      <c r="BJ61" s="16"/>
      <c r="BK61" s="16"/>
      <c r="BL61" s="16"/>
      <c r="BM61" s="16"/>
      <c r="BN61" s="16"/>
      <c r="BO61" s="16"/>
      <c r="BP61" s="16"/>
    </row>
    <row r="62" spans="1:68" ht="12" customHeight="1">
      <c r="A62" s="26" t="s">
        <v>28</v>
      </c>
      <c r="B62" s="63"/>
      <c r="C62" s="63"/>
      <c r="D62" s="63"/>
      <c r="E62" s="63"/>
      <c r="F62" s="63"/>
      <c r="G62" s="115"/>
      <c r="H62" s="158" t="str">
        <f>IF(K54="","",IF(OR(K54=$AS$81,K54=$AS$85,K54=$AS$87),$AP$87,""))</f>
        <v/>
      </c>
      <c r="I62" s="200"/>
      <c r="J62" s="200"/>
      <c r="K62" s="200"/>
      <c r="L62" s="200"/>
      <c r="M62" s="200"/>
      <c r="N62" s="200"/>
      <c r="O62" s="200"/>
      <c r="P62" s="200"/>
      <c r="Q62" s="200"/>
      <c r="R62" s="200"/>
      <c r="S62" s="200"/>
      <c r="T62" s="300"/>
      <c r="U62" s="333" t="s">
        <v>28</v>
      </c>
      <c r="V62" s="63"/>
      <c r="W62" s="63"/>
      <c r="X62" s="63"/>
      <c r="Y62" s="63"/>
      <c r="Z62" s="63"/>
      <c r="AA62" s="115"/>
      <c r="AB62" s="158" t="str">
        <f>IF(AE54="","",IF(OR(AE54=$AS$81,AE54=$AS$85,AE54=$AS$87),$AP$87,""))</f>
        <v/>
      </c>
      <c r="AC62" s="200"/>
      <c r="AD62" s="200"/>
      <c r="AE62" s="200"/>
      <c r="AF62" s="200"/>
      <c r="AG62" s="200"/>
      <c r="AH62" s="200"/>
      <c r="AI62" s="200"/>
      <c r="AJ62" s="200"/>
      <c r="AK62" s="200"/>
      <c r="AL62" s="200"/>
      <c r="AM62" s="200"/>
      <c r="AN62" s="300"/>
      <c r="AP62" s="458" t="s">
        <v>370</v>
      </c>
      <c r="AR62" s="469" t="s">
        <v>440</v>
      </c>
      <c r="AS62" s="484"/>
      <c r="AU62" s="458" t="s">
        <v>118</v>
      </c>
      <c r="AZ62" s="16"/>
      <c r="BA62" s="16"/>
      <c r="BB62" s="16"/>
      <c r="BC62" s="16"/>
      <c r="BD62" s="16"/>
      <c r="BE62" s="16"/>
      <c r="BF62" s="16"/>
      <c r="BG62" s="16"/>
      <c r="BH62" s="16"/>
      <c r="BI62" s="16"/>
      <c r="BJ62" s="16"/>
      <c r="BK62" s="16"/>
      <c r="BL62" s="16"/>
      <c r="BM62" s="16"/>
      <c r="BN62" s="16"/>
      <c r="BO62" s="16"/>
      <c r="BP62" s="16"/>
    </row>
    <row r="63" spans="1:68" ht="12" customHeight="1">
      <c r="A63" s="46" t="s">
        <v>488</v>
      </c>
      <c r="B63" s="80"/>
      <c r="C63" s="80"/>
      <c r="D63" s="80"/>
      <c r="E63" s="80"/>
      <c r="F63" s="80"/>
      <c r="G63" s="124"/>
      <c r="H63" s="161"/>
      <c r="I63" s="203" t="s">
        <v>286</v>
      </c>
      <c r="J63" s="225" t="str">
        <f>IF(K54="","",IF(OR(K54=$AS$83,K54=$AS$86,K54=$AS$87),$AP$87,""))</f>
        <v>変更なし</v>
      </c>
      <c r="K63" s="225"/>
      <c r="L63" s="225"/>
      <c r="M63" s="225"/>
      <c r="N63" s="225"/>
      <c r="O63" s="225"/>
      <c r="P63" s="225"/>
      <c r="Q63" s="225"/>
      <c r="R63" s="225"/>
      <c r="S63" s="225"/>
      <c r="T63" s="306"/>
      <c r="U63" s="334" t="s">
        <v>488</v>
      </c>
      <c r="V63" s="80"/>
      <c r="W63" s="80"/>
      <c r="X63" s="80"/>
      <c r="Y63" s="80"/>
      <c r="Z63" s="80"/>
      <c r="AA63" s="124"/>
      <c r="AB63" s="161"/>
      <c r="AC63" s="203" t="s">
        <v>286</v>
      </c>
      <c r="AD63" s="225" t="str">
        <f>IF(AE54="","",IF(OR(AE54=$AS$83,AE54=$AS$86,AE54=$AS$87),$AP$87,""))</f>
        <v/>
      </c>
      <c r="AE63" s="225"/>
      <c r="AF63" s="225"/>
      <c r="AG63" s="225"/>
      <c r="AH63" s="225"/>
      <c r="AI63" s="225"/>
      <c r="AJ63" s="225"/>
      <c r="AK63" s="225"/>
      <c r="AL63" s="225"/>
      <c r="AM63" s="225"/>
      <c r="AN63" s="306"/>
      <c r="AP63" s="459" t="s">
        <v>182</v>
      </c>
      <c r="AR63" s="470" t="s">
        <v>351</v>
      </c>
      <c r="AS63" s="485"/>
      <c r="AU63" s="459" t="s">
        <v>490</v>
      </c>
      <c r="AV63" s="457" t="s">
        <v>491</v>
      </c>
      <c r="AZ63" s="16"/>
      <c r="BA63" s="16"/>
      <c r="BB63" s="16"/>
      <c r="BC63" s="16"/>
      <c r="BD63" s="16"/>
      <c r="BE63" s="16"/>
      <c r="BF63" s="16"/>
      <c r="BG63" s="16"/>
      <c r="BH63" s="16"/>
      <c r="BI63" s="16"/>
      <c r="BJ63" s="16"/>
      <c r="BK63" s="16"/>
      <c r="BL63" s="16"/>
      <c r="BM63" s="16"/>
      <c r="BN63" s="16"/>
      <c r="BO63" s="16"/>
      <c r="BP63" s="16"/>
    </row>
    <row r="64" spans="1:68" ht="12" customHeight="1">
      <c r="A64" s="47" t="s">
        <v>493</v>
      </c>
      <c r="B64" s="81"/>
      <c r="C64" s="81"/>
      <c r="D64" s="81"/>
      <c r="E64" s="81"/>
      <c r="F64" s="81"/>
      <c r="G64" s="125"/>
      <c r="H64" s="162" t="s">
        <v>350</v>
      </c>
      <c r="I64" s="204"/>
      <c r="J64" s="204"/>
      <c r="K64" s="237"/>
      <c r="L64" s="246">
        <f>IF(AB40="","",IF(OR(AND(H56="",AB56=""),AND(H56=AP87,AB56=AP87),AND(H56=AP87,AB56="")),H8,IF(OR(AB56="",AB56=AP87),H56,AB56)))</f>
        <v>0</v>
      </c>
      <c r="M64" s="246"/>
      <c r="N64" s="246"/>
      <c r="O64" s="246"/>
      <c r="P64" s="246"/>
      <c r="Q64" s="246"/>
      <c r="R64" s="279"/>
      <c r="S64" s="162" t="s">
        <v>494</v>
      </c>
      <c r="T64" s="204"/>
      <c r="U64" s="204"/>
      <c r="V64" s="237"/>
      <c r="W64" s="246">
        <f>IF(AB40="","",IF(OR(AND(H62="",AB62=""),AND(H62=AP87,AB62=AP87),AND(H62=AP87,AB62="")),AB39,IF(OR(AB62="",AB62=AP87),H62,AB62)))</f>
        <v>0</v>
      </c>
      <c r="X64" s="246"/>
      <c r="Y64" s="246"/>
      <c r="Z64" s="246"/>
      <c r="AA64" s="246"/>
      <c r="AB64" s="246"/>
      <c r="AC64" s="279"/>
      <c r="AD64" s="162" t="s">
        <v>285</v>
      </c>
      <c r="AE64" s="204"/>
      <c r="AF64" s="204"/>
      <c r="AG64" s="237"/>
      <c r="AH64" s="400">
        <f>IF(AB40="","",IF(OR(AND(J63="",AD63=""),AND(J63=AP87,AD63=AP87),AND(J63=AP87,AD63="")),Y12,IF(OR(AD63="",AD63=AP87),J63,AD63)))</f>
        <v>0</v>
      </c>
      <c r="AI64" s="402"/>
      <c r="AJ64" s="402"/>
      <c r="AK64" s="402"/>
      <c r="AL64" s="402"/>
      <c r="AM64" s="402"/>
      <c r="AN64" s="446"/>
      <c r="AP64" s="459" t="s">
        <v>495</v>
      </c>
      <c r="AR64" s="466"/>
      <c r="AS64" s="481"/>
      <c r="AU64" s="459" t="s">
        <v>496</v>
      </c>
      <c r="AZ64" s="16"/>
      <c r="BA64" s="16"/>
      <c r="BB64" s="16"/>
      <c r="BC64" s="16"/>
      <c r="BD64" s="16"/>
      <c r="BE64" s="16"/>
      <c r="BF64" s="16"/>
      <c r="BG64" s="16"/>
      <c r="BH64" s="16"/>
      <c r="BI64" s="16"/>
      <c r="BJ64" s="16"/>
      <c r="BK64" s="16"/>
      <c r="BL64" s="16"/>
      <c r="BM64" s="16"/>
      <c r="BN64" s="16"/>
      <c r="BO64" s="16"/>
      <c r="BP64" s="16"/>
    </row>
    <row r="65" spans="1:68" ht="12" customHeight="1">
      <c r="A65" s="48"/>
      <c r="B65" s="82"/>
      <c r="C65" s="82"/>
      <c r="D65" s="82"/>
      <c r="E65" s="82"/>
      <c r="F65" s="82"/>
      <c r="G65" s="82"/>
      <c r="H65" s="82"/>
      <c r="I65" s="82"/>
      <c r="J65" s="82"/>
      <c r="K65" s="82"/>
      <c r="L65" s="82"/>
      <c r="M65" s="82"/>
      <c r="N65" s="259" t="s">
        <v>476</v>
      </c>
      <c r="O65" s="259"/>
      <c r="P65" s="272"/>
      <c r="Q65" s="226" t="s">
        <v>478</v>
      </c>
      <c r="R65" s="226"/>
      <c r="S65" s="284" t="s">
        <v>160</v>
      </c>
      <c r="T65" s="284"/>
      <c r="U65" s="284"/>
      <c r="V65" s="284"/>
      <c r="W65" s="284"/>
      <c r="X65" s="284"/>
      <c r="Y65" s="284"/>
      <c r="Z65" s="284"/>
      <c r="AA65" s="284"/>
      <c r="AB65" s="82"/>
      <c r="AC65" s="82"/>
      <c r="AD65" s="82"/>
      <c r="AE65" s="82"/>
      <c r="AF65" s="82"/>
      <c r="AG65" s="82"/>
      <c r="AH65" s="82"/>
      <c r="AI65" s="82"/>
      <c r="AJ65" s="82"/>
      <c r="AK65" s="82"/>
      <c r="AL65" s="82"/>
      <c r="AM65" s="82"/>
      <c r="AN65" s="440"/>
      <c r="AP65" s="461"/>
      <c r="AU65" s="459" t="s">
        <v>497</v>
      </c>
      <c r="AW65" s="17" t="s">
        <v>498</v>
      </c>
      <c r="BH65" s="16"/>
      <c r="BI65" s="16"/>
      <c r="BJ65" s="16"/>
      <c r="BK65" s="16"/>
      <c r="BL65" s="16"/>
      <c r="BM65" s="16"/>
      <c r="BN65" s="16"/>
      <c r="BO65" s="16"/>
      <c r="BP65" s="16"/>
    </row>
    <row r="66" spans="1:68" ht="12" customHeight="1">
      <c r="A66" s="49" t="s">
        <v>500</v>
      </c>
      <c r="B66" s="83"/>
      <c r="C66" s="83"/>
      <c r="D66" s="83"/>
      <c r="E66" s="83"/>
      <c r="F66" s="83"/>
      <c r="G66" s="126"/>
      <c r="H66" s="163"/>
      <c r="I66" s="205"/>
      <c r="J66" s="205"/>
      <c r="K66" s="205"/>
      <c r="L66" s="205"/>
      <c r="M66" s="205"/>
      <c r="N66" s="205"/>
      <c r="O66" s="205"/>
      <c r="P66" s="205"/>
      <c r="Q66" s="205"/>
      <c r="R66" s="205"/>
      <c r="S66" s="205"/>
      <c r="T66" s="307"/>
      <c r="U66" s="335" t="s">
        <v>368</v>
      </c>
      <c r="V66" s="344"/>
      <c r="W66" s="344"/>
      <c r="X66" s="344"/>
      <c r="Y66" s="344"/>
      <c r="Z66" s="344"/>
      <c r="AA66" s="357"/>
      <c r="AB66" s="335" t="s">
        <v>444</v>
      </c>
      <c r="AC66" s="344"/>
      <c r="AD66" s="344"/>
      <c r="AE66" s="344"/>
      <c r="AF66" s="391"/>
      <c r="AG66" s="394" t="str">
        <f>M21</f>
        <v>発○○第</v>
      </c>
      <c r="AH66" s="394"/>
      <c r="AI66" s="394"/>
      <c r="AJ66" s="394"/>
      <c r="AK66" s="404"/>
      <c r="AL66" s="404"/>
      <c r="AM66" s="405" t="s">
        <v>358</v>
      </c>
      <c r="AN66" s="447" t="s">
        <v>359</v>
      </c>
      <c r="AU66" s="461"/>
      <c r="AW66" s="465" t="s">
        <v>329</v>
      </c>
      <c r="AX66" s="477"/>
      <c r="AY66" s="479"/>
      <c r="BH66" s="16"/>
      <c r="BI66" s="16"/>
      <c r="BJ66" s="16"/>
      <c r="BK66" s="16"/>
      <c r="BL66" s="16"/>
      <c r="BM66" s="16"/>
      <c r="BN66" s="16"/>
      <c r="BO66" s="16"/>
      <c r="BP66" s="16"/>
    </row>
    <row r="67" spans="1:68" ht="12" customHeight="1">
      <c r="A67" s="50" t="s">
        <v>156</v>
      </c>
      <c r="B67" s="84"/>
      <c r="C67" s="84"/>
      <c r="D67" s="84"/>
      <c r="E67" s="84"/>
      <c r="F67" s="84"/>
      <c r="G67" s="127"/>
      <c r="H67" s="164"/>
      <c r="I67" s="206"/>
      <c r="J67" s="206"/>
      <c r="K67" s="206"/>
      <c r="L67" s="206"/>
      <c r="M67" s="255"/>
      <c r="N67" s="260" t="s">
        <v>189</v>
      </c>
      <c r="O67" s="206"/>
      <c r="P67" s="206"/>
      <c r="Q67" s="206"/>
      <c r="R67" s="206"/>
      <c r="S67" s="206"/>
      <c r="T67" s="308"/>
      <c r="U67" s="168"/>
      <c r="V67" s="210"/>
      <c r="W67" s="210"/>
      <c r="X67" s="210"/>
      <c r="Y67" s="210"/>
      <c r="Z67" s="210"/>
      <c r="AA67" s="358"/>
      <c r="AB67" s="373" t="s">
        <v>133</v>
      </c>
      <c r="AC67" s="210"/>
      <c r="AD67" s="210"/>
      <c r="AE67" s="210"/>
      <c r="AF67" s="256"/>
      <c r="AG67" s="256"/>
      <c r="AH67" s="256"/>
      <c r="AI67" s="256"/>
      <c r="AJ67" s="256"/>
      <c r="AK67" s="256"/>
      <c r="AL67" s="256"/>
      <c r="AM67" s="256"/>
      <c r="AN67" s="448"/>
      <c r="AP67" s="17" t="s">
        <v>502</v>
      </c>
      <c r="AW67" s="495" t="s">
        <v>384</v>
      </c>
      <c r="AX67" s="457"/>
      <c r="AY67" s="480"/>
      <c r="BH67" s="16"/>
      <c r="BI67" s="16"/>
      <c r="BJ67" s="16"/>
      <c r="BK67" s="16"/>
      <c r="BL67" s="16"/>
      <c r="BM67" s="16"/>
      <c r="BN67" s="16"/>
      <c r="BO67" s="16"/>
      <c r="BP67" s="16"/>
    </row>
    <row r="68" spans="1:68" ht="12" customHeight="1">
      <c r="A68" s="50" t="s">
        <v>503</v>
      </c>
      <c r="B68" s="84"/>
      <c r="C68" s="84"/>
      <c r="D68" s="84"/>
      <c r="E68" s="84"/>
      <c r="F68" s="84"/>
      <c r="G68" s="127"/>
      <c r="H68" s="165"/>
      <c r="I68" s="207"/>
      <c r="J68" s="207"/>
      <c r="K68" s="207"/>
      <c r="L68" s="207"/>
      <c r="M68" s="207"/>
      <c r="N68" s="207"/>
      <c r="O68" s="267"/>
      <c r="P68" s="273" t="str">
        <f>IF(OR(H66="",H68=""),"",ROUNDUP(H68/L64,3))</f>
        <v/>
      </c>
      <c r="Q68" s="273"/>
      <c r="R68" s="273"/>
      <c r="S68" s="273"/>
      <c r="T68" s="309"/>
      <c r="U68" s="335" t="s">
        <v>505</v>
      </c>
      <c r="V68" s="344"/>
      <c r="W68" s="344"/>
      <c r="X68" s="344"/>
      <c r="Y68" s="344"/>
      <c r="Z68" s="344"/>
      <c r="AA68" s="357"/>
      <c r="AB68" s="335" t="s">
        <v>444</v>
      </c>
      <c r="AC68" s="344"/>
      <c r="AD68" s="344"/>
      <c r="AE68" s="344"/>
      <c r="AF68" s="391"/>
      <c r="AG68" s="394" t="str">
        <f>M21</f>
        <v>発○○第</v>
      </c>
      <c r="AH68" s="394"/>
      <c r="AI68" s="394"/>
      <c r="AJ68" s="394"/>
      <c r="AK68" s="404"/>
      <c r="AL68" s="404"/>
      <c r="AM68" s="405" t="s">
        <v>358</v>
      </c>
      <c r="AN68" s="447" t="s">
        <v>359</v>
      </c>
      <c r="AP68" s="469" t="s">
        <v>288</v>
      </c>
      <c r="AQ68" s="477"/>
      <c r="AR68" s="479"/>
      <c r="AW68" s="495" t="s">
        <v>347</v>
      </c>
      <c r="AX68" s="457"/>
      <c r="AY68" s="480"/>
      <c r="BH68" s="16"/>
      <c r="BI68" s="16"/>
      <c r="BJ68" s="16"/>
      <c r="BK68" s="16"/>
      <c r="BL68" s="16"/>
      <c r="BM68" s="16"/>
      <c r="BN68" s="16"/>
      <c r="BO68" s="16"/>
      <c r="BP68" s="16"/>
    </row>
    <row r="69" spans="1:68" ht="12" customHeight="1">
      <c r="A69" s="51" t="s">
        <v>389</v>
      </c>
      <c r="B69" s="85"/>
      <c r="C69" s="85"/>
      <c r="D69" s="85"/>
      <c r="E69" s="85"/>
      <c r="F69" s="85"/>
      <c r="G69" s="128"/>
      <c r="H69" s="166" t="str">
        <f>IF(OR(H66="",H68=""),"",ROUNDDOWN(W64*H68/L64,-3))</f>
        <v/>
      </c>
      <c r="I69" s="208"/>
      <c r="J69" s="208"/>
      <c r="K69" s="208"/>
      <c r="L69" s="208"/>
      <c r="M69" s="208"/>
      <c r="N69" s="208"/>
      <c r="O69" s="208"/>
      <c r="P69" s="274"/>
      <c r="Q69" s="274"/>
      <c r="R69" s="274"/>
      <c r="S69" s="274"/>
      <c r="T69" s="310"/>
      <c r="U69" s="155"/>
      <c r="V69" s="198"/>
      <c r="W69" s="198"/>
      <c r="X69" s="198"/>
      <c r="Y69" s="198"/>
      <c r="Z69" s="198"/>
      <c r="AA69" s="359"/>
      <c r="AB69" s="238" t="s">
        <v>133</v>
      </c>
      <c r="AC69" s="198"/>
      <c r="AD69" s="198"/>
      <c r="AE69" s="198"/>
      <c r="AF69" s="252"/>
      <c r="AG69" s="252"/>
      <c r="AH69" s="252"/>
      <c r="AI69" s="252"/>
      <c r="AJ69" s="252"/>
      <c r="AK69" s="252"/>
      <c r="AL69" s="252"/>
      <c r="AM69" s="252"/>
      <c r="AN69" s="449"/>
      <c r="AP69" s="470" t="s">
        <v>199</v>
      </c>
      <c r="AQ69" s="457"/>
      <c r="AR69" s="480"/>
      <c r="AT69" s="457"/>
      <c r="AU69" s="457"/>
      <c r="AW69" s="466" t="s">
        <v>507</v>
      </c>
      <c r="AX69" s="478"/>
      <c r="AY69" s="481"/>
      <c r="BH69" s="16"/>
      <c r="BI69" s="16"/>
      <c r="BJ69" s="16"/>
      <c r="BK69" s="16"/>
      <c r="BL69" s="16"/>
      <c r="BM69" s="16"/>
      <c r="BN69" s="16"/>
      <c r="BO69" s="16"/>
      <c r="BP69" s="16"/>
    </row>
    <row r="70" spans="1:68" ht="12" customHeight="1">
      <c r="A70" s="48"/>
      <c r="B70" s="82"/>
      <c r="C70" s="82"/>
      <c r="D70" s="98" t="s">
        <v>329</v>
      </c>
      <c r="E70" s="98"/>
      <c r="F70" s="98"/>
      <c r="G70" s="98"/>
      <c r="H70" s="98"/>
      <c r="I70" s="98"/>
      <c r="J70" s="226" t="s">
        <v>435</v>
      </c>
      <c r="K70" s="226"/>
      <c r="L70" s="226"/>
      <c r="M70" s="226"/>
      <c r="N70" s="226"/>
      <c r="O70" s="226"/>
      <c r="P70" s="226"/>
      <c r="Q70" s="82"/>
      <c r="R70" s="82"/>
      <c r="S70" s="82"/>
      <c r="T70" s="311"/>
      <c r="U70" s="82"/>
      <c r="V70" s="82"/>
      <c r="W70" s="82"/>
      <c r="X70" s="82"/>
      <c r="Y70" s="82"/>
      <c r="Z70" s="98" t="s">
        <v>347</v>
      </c>
      <c r="AA70" s="98"/>
      <c r="AB70" s="98"/>
      <c r="AC70" s="98"/>
      <c r="AD70" s="226" t="s">
        <v>173</v>
      </c>
      <c r="AE70" s="226"/>
      <c r="AF70" s="226"/>
      <c r="AG70" s="226"/>
      <c r="AH70" s="226"/>
      <c r="AI70" s="226"/>
      <c r="AJ70" s="226"/>
      <c r="AK70" s="82"/>
      <c r="AL70" s="82"/>
      <c r="AM70" s="82"/>
      <c r="AN70" s="440"/>
      <c r="AP70" s="470" t="s">
        <v>93</v>
      </c>
      <c r="AQ70" s="457"/>
      <c r="AR70" s="480"/>
      <c r="AT70" s="457"/>
      <c r="AU70" s="457"/>
      <c r="BH70" s="16"/>
      <c r="BI70" s="16"/>
      <c r="BJ70" s="16"/>
      <c r="BK70" s="16"/>
      <c r="BL70" s="16"/>
      <c r="BM70" s="16"/>
      <c r="BN70" s="16"/>
      <c r="BO70" s="16"/>
      <c r="BP70" s="16"/>
    </row>
    <row r="71" spans="1:68" ht="12" customHeight="1">
      <c r="A71" s="26" t="str">
        <f>IF(D70=AW66,"基準年月日","指定部分完成年月日")</f>
        <v>基準年月日</v>
      </c>
      <c r="B71" s="63"/>
      <c r="C71" s="63"/>
      <c r="D71" s="63"/>
      <c r="E71" s="63"/>
      <c r="F71" s="63"/>
      <c r="G71" s="115"/>
      <c r="H71" s="150"/>
      <c r="I71" s="150"/>
      <c r="J71" s="150"/>
      <c r="K71" s="150"/>
      <c r="L71" s="150"/>
      <c r="M71" s="150"/>
      <c r="N71" s="150"/>
      <c r="O71" s="150"/>
      <c r="P71" s="150"/>
      <c r="Q71" s="150"/>
      <c r="R71" s="150"/>
      <c r="S71" s="150"/>
      <c r="T71" s="305"/>
      <c r="U71" s="63" t="str">
        <f>CONCATENATE(Z70,"年月日")</f>
        <v>工事完成年月日</v>
      </c>
      <c r="V71" s="63"/>
      <c r="W71" s="63"/>
      <c r="X71" s="63"/>
      <c r="Y71" s="63"/>
      <c r="Z71" s="63"/>
      <c r="AA71" s="115"/>
      <c r="AB71" s="150"/>
      <c r="AC71" s="150"/>
      <c r="AD71" s="150"/>
      <c r="AE71" s="150"/>
      <c r="AF71" s="150"/>
      <c r="AG71" s="150"/>
      <c r="AH71" s="150"/>
      <c r="AI71" s="150"/>
      <c r="AJ71" s="150"/>
      <c r="AK71" s="150"/>
      <c r="AL71" s="150"/>
      <c r="AM71" s="150"/>
      <c r="AN71" s="445"/>
      <c r="AP71" s="470" t="s">
        <v>510</v>
      </c>
      <c r="AQ71" s="457"/>
      <c r="AR71" s="480"/>
      <c r="AS71" s="457"/>
      <c r="AW71" s="17" t="s">
        <v>511</v>
      </c>
      <c r="AZ71" s="17" t="s">
        <v>331</v>
      </c>
      <c r="BH71" s="16"/>
      <c r="BI71" s="16"/>
      <c r="BJ71" s="16"/>
      <c r="BK71" s="16"/>
      <c r="BL71" s="16"/>
      <c r="BM71" s="16"/>
      <c r="BN71" s="16"/>
      <c r="BO71" s="16"/>
      <c r="BP71" s="16"/>
    </row>
    <row r="72" spans="1:68" ht="12" customHeight="1">
      <c r="A72" s="39" t="str">
        <f>CONCATENATE(D70,"検査年月日")</f>
        <v>工事中間検査年月日</v>
      </c>
      <c r="B72" s="73"/>
      <c r="C72" s="73"/>
      <c r="D72" s="73"/>
      <c r="E72" s="73"/>
      <c r="F72" s="73"/>
      <c r="G72" s="101"/>
      <c r="H72" s="157"/>
      <c r="I72" s="157"/>
      <c r="J72" s="157"/>
      <c r="K72" s="157"/>
      <c r="L72" s="157"/>
      <c r="M72" s="157"/>
      <c r="N72" s="157"/>
      <c r="O72" s="157"/>
      <c r="P72" s="157"/>
      <c r="Q72" s="157"/>
      <c r="R72" s="157"/>
      <c r="S72" s="157"/>
      <c r="T72" s="299"/>
      <c r="U72" s="63" t="str">
        <f>CONCATENATE(Z70,"検査年月日")</f>
        <v>工事完成検査年月日</v>
      </c>
      <c r="V72" s="63"/>
      <c r="W72" s="63"/>
      <c r="X72" s="63"/>
      <c r="Y72" s="63"/>
      <c r="Z72" s="63"/>
      <c r="AA72" s="115"/>
      <c r="AB72" s="157"/>
      <c r="AC72" s="157"/>
      <c r="AD72" s="157"/>
      <c r="AE72" s="157"/>
      <c r="AF72" s="157"/>
      <c r="AG72" s="157"/>
      <c r="AH72" s="157"/>
      <c r="AI72" s="157"/>
      <c r="AJ72" s="157"/>
      <c r="AK72" s="157"/>
      <c r="AL72" s="157"/>
      <c r="AM72" s="157"/>
      <c r="AN72" s="299"/>
      <c r="AP72" s="470" t="s">
        <v>472</v>
      </c>
      <c r="AQ72" s="457"/>
      <c r="AR72" s="480"/>
      <c r="AS72" s="457" t="s">
        <v>438</v>
      </c>
      <c r="AT72" s="457"/>
      <c r="AU72" s="457"/>
      <c r="AV72" s="457"/>
      <c r="AW72" s="465" t="s">
        <v>704</v>
      </c>
      <c r="AX72" s="479"/>
      <c r="AZ72" s="462" t="s">
        <v>519</v>
      </c>
      <c r="BA72" s="477"/>
      <c r="BB72" s="479"/>
      <c r="BH72" s="16"/>
      <c r="BI72" s="16"/>
      <c r="BJ72" s="16"/>
      <c r="BK72" s="16"/>
      <c r="BL72" s="16"/>
      <c r="BM72" s="16"/>
      <c r="BN72" s="16"/>
      <c r="BO72" s="16"/>
      <c r="BP72" s="16"/>
    </row>
    <row r="73" spans="1:68" ht="12" customHeight="1">
      <c r="A73" s="26" t="str">
        <f>CONCATENATE(D70,"検査時間")</f>
        <v>工事中間検査時間</v>
      </c>
      <c r="B73" s="63"/>
      <c r="C73" s="63"/>
      <c r="D73" s="63"/>
      <c r="E73" s="63"/>
      <c r="F73" s="63"/>
      <c r="G73" s="115"/>
      <c r="H73" s="167"/>
      <c r="I73" s="209"/>
      <c r="J73" s="209"/>
      <c r="K73" s="209"/>
      <c r="L73" s="209"/>
      <c r="M73" s="209"/>
      <c r="N73" s="209"/>
      <c r="O73" s="209"/>
      <c r="P73" s="209"/>
      <c r="Q73" s="209"/>
      <c r="R73" s="209"/>
      <c r="S73" s="209"/>
      <c r="T73" s="312"/>
      <c r="U73" s="63" t="str">
        <f>CONCATENATE(Z70,"検査時間")</f>
        <v>工事完成検査時間</v>
      </c>
      <c r="V73" s="63"/>
      <c r="W73" s="63"/>
      <c r="X73" s="63"/>
      <c r="Y73" s="63"/>
      <c r="Z73" s="63"/>
      <c r="AA73" s="115"/>
      <c r="AB73" s="167"/>
      <c r="AC73" s="209"/>
      <c r="AD73" s="209"/>
      <c r="AE73" s="209"/>
      <c r="AF73" s="209"/>
      <c r="AG73" s="209"/>
      <c r="AH73" s="209"/>
      <c r="AI73" s="209"/>
      <c r="AJ73" s="209"/>
      <c r="AK73" s="209"/>
      <c r="AL73" s="209"/>
      <c r="AM73" s="209"/>
      <c r="AN73" s="312"/>
      <c r="AP73" s="470" t="s">
        <v>233</v>
      </c>
      <c r="AQ73" s="457"/>
      <c r="AR73" s="480"/>
      <c r="AS73" s="457" t="s">
        <v>438</v>
      </c>
      <c r="AT73" s="457"/>
      <c r="AU73" s="457"/>
      <c r="AV73" s="457"/>
      <c r="AW73" s="495" t="s">
        <v>292</v>
      </c>
      <c r="AX73" s="480"/>
      <c r="AZ73" s="463" t="s">
        <v>400</v>
      </c>
      <c r="BA73" s="457"/>
      <c r="BB73" s="480"/>
      <c r="BH73" s="16"/>
      <c r="BI73" s="16"/>
      <c r="BJ73" s="16"/>
      <c r="BK73" s="16"/>
      <c r="BL73" s="16"/>
      <c r="BM73" s="16"/>
      <c r="BN73" s="16"/>
      <c r="BO73" s="16"/>
      <c r="BP73" s="16"/>
    </row>
    <row r="74" spans="1:68" ht="12" customHeight="1">
      <c r="A74" s="21" t="s">
        <v>439</v>
      </c>
      <c r="B74" s="58"/>
      <c r="C74" s="58"/>
      <c r="D74" s="58"/>
      <c r="E74" s="58"/>
      <c r="F74" s="58"/>
      <c r="G74" s="58"/>
      <c r="H74" s="144" t="s">
        <v>20</v>
      </c>
      <c r="I74" s="63"/>
      <c r="J74" s="227"/>
      <c r="K74" s="227"/>
      <c r="L74" s="227"/>
      <c r="M74" s="227"/>
      <c r="N74" s="63" t="s">
        <v>281</v>
      </c>
      <c r="O74" s="63"/>
      <c r="P74" s="227"/>
      <c r="Q74" s="227"/>
      <c r="R74" s="227"/>
      <c r="S74" s="227"/>
      <c r="T74" s="313"/>
      <c r="U74" s="121" t="s">
        <v>439</v>
      </c>
      <c r="V74" s="58"/>
      <c r="W74" s="58"/>
      <c r="X74" s="58"/>
      <c r="Y74" s="58"/>
      <c r="Z74" s="58"/>
      <c r="AA74" s="58"/>
      <c r="AB74" s="144" t="s">
        <v>20</v>
      </c>
      <c r="AC74" s="63"/>
      <c r="AD74" s="227"/>
      <c r="AE74" s="227"/>
      <c r="AF74" s="227"/>
      <c r="AG74" s="227"/>
      <c r="AH74" s="63" t="s">
        <v>281</v>
      </c>
      <c r="AI74" s="63"/>
      <c r="AJ74" s="227"/>
      <c r="AK74" s="227"/>
      <c r="AL74" s="227"/>
      <c r="AM74" s="227"/>
      <c r="AN74" s="418"/>
      <c r="AP74" s="470" t="s">
        <v>513</v>
      </c>
      <c r="AQ74" s="457"/>
      <c r="AR74" s="480"/>
      <c r="AT74" s="457"/>
      <c r="AU74" s="457"/>
      <c r="AV74" s="457"/>
      <c r="AW74" s="495" t="s">
        <v>315</v>
      </c>
      <c r="AX74" s="480"/>
      <c r="AZ74" s="463" t="s">
        <v>760</v>
      </c>
      <c r="BA74" s="457"/>
      <c r="BB74" s="480"/>
      <c r="BH74" s="16"/>
      <c r="BI74" s="16"/>
      <c r="BJ74" s="16"/>
      <c r="BK74" s="16"/>
      <c r="BL74" s="16"/>
      <c r="BM74" s="16"/>
      <c r="BN74" s="16"/>
      <c r="BO74" s="16"/>
      <c r="BP74" s="16"/>
    </row>
    <row r="75" spans="1:68" ht="12" customHeight="1">
      <c r="A75" s="21" t="s">
        <v>143</v>
      </c>
      <c r="B75" s="58"/>
      <c r="C75" s="58"/>
      <c r="D75" s="58"/>
      <c r="E75" s="58"/>
      <c r="F75" s="58"/>
      <c r="G75" s="58"/>
      <c r="H75" s="149"/>
      <c r="I75" s="149"/>
      <c r="J75" s="149"/>
      <c r="K75" s="149"/>
      <c r="L75" s="149"/>
      <c r="M75" s="149"/>
      <c r="N75" s="149"/>
      <c r="O75" s="149"/>
      <c r="P75" s="149"/>
      <c r="Q75" s="149"/>
      <c r="R75" s="149"/>
      <c r="S75" s="149"/>
      <c r="T75" s="314"/>
      <c r="U75" s="121" t="s">
        <v>143</v>
      </c>
      <c r="V75" s="58"/>
      <c r="W75" s="58"/>
      <c r="X75" s="58"/>
      <c r="Y75" s="58"/>
      <c r="Z75" s="58"/>
      <c r="AA75" s="58"/>
      <c r="AB75" s="149"/>
      <c r="AC75" s="149"/>
      <c r="AD75" s="149"/>
      <c r="AE75" s="149"/>
      <c r="AF75" s="149"/>
      <c r="AG75" s="149"/>
      <c r="AH75" s="149"/>
      <c r="AI75" s="149"/>
      <c r="AJ75" s="149"/>
      <c r="AK75" s="149"/>
      <c r="AL75" s="149"/>
      <c r="AM75" s="149"/>
      <c r="AN75" s="422"/>
      <c r="AP75" s="470" t="s">
        <v>386</v>
      </c>
      <c r="AQ75" s="457"/>
      <c r="AR75" s="480"/>
      <c r="AW75" s="495" t="s">
        <v>432</v>
      </c>
      <c r="AX75" s="480"/>
      <c r="AZ75" s="463" t="s">
        <v>683</v>
      </c>
      <c r="BA75" s="457"/>
      <c r="BB75" s="480"/>
      <c r="BF75" s="16"/>
      <c r="BG75" s="16"/>
      <c r="BH75" s="16"/>
      <c r="BI75" s="16"/>
      <c r="BJ75" s="16"/>
      <c r="BK75" s="16"/>
      <c r="BL75" s="16"/>
      <c r="BM75" s="16"/>
      <c r="BN75" s="16"/>
      <c r="BO75" s="16"/>
      <c r="BP75" s="16"/>
    </row>
    <row r="76" spans="1:68" ht="12" customHeight="1">
      <c r="A76" s="52" t="str">
        <f>CONCATENATE(D70,"検査申請")</f>
        <v>工事中間検査申請</v>
      </c>
      <c r="B76" s="86"/>
      <c r="C76" s="86"/>
      <c r="D76" s="86"/>
      <c r="E76" s="86"/>
      <c r="F76" s="86"/>
      <c r="G76" s="129"/>
      <c r="H76" s="104" t="s">
        <v>444</v>
      </c>
      <c r="I76" s="110"/>
      <c r="J76" s="110"/>
      <c r="K76" s="236"/>
      <c r="L76" s="247" t="s">
        <v>359</v>
      </c>
      <c r="M76" s="253" t="str">
        <f>M21</f>
        <v>発○○第</v>
      </c>
      <c r="N76" s="253"/>
      <c r="O76" s="253"/>
      <c r="P76" s="253"/>
      <c r="Q76" s="277"/>
      <c r="R76" s="277"/>
      <c r="S76" s="283" t="s">
        <v>358</v>
      </c>
      <c r="T76" s="301" t="s">
        <v>359</v>
      </c>
      <c r="U76" s="72" t="str">
        <f>CONCATENATE(Z70,"検査申請")</f>
        <v>工事完成検査申請</v>
      </c>
      <c r="V76" s="72"/>
      <c r="W76" s="72"/>
      <c r="X76" s="72"/>
      <c r="Y76" s="72"/>
      <c r="Z76" s="72"/>
      <c r="AA76" s="100"/>
      <c r="AB76" s="104" t="s">
        <v>444</v>
      </c>
      <c r="AC76" s="110"/>
      <c r="AD76" s="110"/>
      <c r="AE76" s="236"/>
      <c r="AF76" s="247" t="s">
        <v>359</v>
      </c>
      <c r="AG76" s="253" t="str">
        <f>M21</f>
        <v>発○○第</v>
      </c>
      <c r="AH76" s="253"/>
      <c r="AI76" s="253"/>
      <c r="AJ76" s="253"/>
      <c r="AK76" s="277"/>
      <c r="AL76" s="277"/>
      <c r="AM76" s="283" t="s">
        <v>358</v>
      </c>
      <c r="AN76" s="301" t="s">
        <v>359</v>
      </c>
      <c r="AP76" s="142"/>
      <c r="AQ76" s="478"/>
      <c r="AR76" s="481"/>
      <c r="AW76" s="466" t="s">
        <v>514</v>
      </c>
      <c r="AX76" s="481"/>
      <c r="AZ76" s="464" t="s">
        <v>301</v>
      </c>
      <c r="BA76" s="478"/>
      <c r="BB76" s="481"/>
      <c r="BF76" s="16"/>
      <c r="BG76" s="16"/>
      <c r="BH76" s="16"/>
      <c r="BI76" s="16"/>
      <c r="BJ76" s="16"/>
      <c r="BK76" s="16"/>
      <c r="BL76" s="16"/>
      <c r="BM76" s="16"/>
      <c r="BN76" s="16"/>
      <c r="BO76" s="16"/>
      <c r="BP76" s="16"/>
    </row>
    <row r="77" spans="1:68" ht="12" customHeight="1">
      <c r="A77" s="53"/>
      <c r="B77" s="87"/>
      <c r="C77" s="87"/>
      <c r="D77" s="87"/>
      <c r="E77" s="87"/>
      <c r="F77" s="87"/>
      <c r="G77" s="130"/>
      <c r="H77" s="168" t="s">
        <v>133</v>
      </c>
      <c r="I77" s="210"/>
      <c r="J77" s="210"/>
      <c r="K77" s="210"/>
      <c r="L77" s="248"/>
      <c r="M77" s="256"/>
      <c r="N77" s="256"/>
      <c r="O77" s="256"/>
      <c r="P77" s="256"/>
      <c r="Q77" s="256"/>
      <c r="R77" s="256"/>
      <c r="S77" s="256"/>
      <c r="T77" s="315"/>
      <c r="U77" s="73"/>
      <c r="V77" s="73"/>
      <c r="W77" s="73"/>
      <c r="X77" s="73"/>
      <c r="Y77" s="73"/>
      <c r="Z77" s="73"/>
      <c r="AA77" s="101"/>
      <c r="AB77" s="168" t="s">
        <v>133</v>
      </c>
      <c r="AC77" s="210"/>
      <c r="AD77" s="210"/>
      <c r="AE77" s="210"/>
      <c r="AF77" s="248"/>
      <c r="AG77" s="256"/>
      <c r="AH77" s="256"/>
      <c r="AI77" s="256"/>
      <c r="AJ77" s="256"/>
      <c r="AK77" s="256"/>
      <c r="AL77" s="256"/>
      <c r="AM77" s="256"/>
      <c r="AN77" s="315"/>
      <c r="BF77" s="16"/>
      <c r="BG77" s="16"/>
      <c r="BH77" s="16"/>
      <c r="BI77" s="16"/>
      <c r="BJ77" s="16"/>
      <c r="BK77" s="16"/>
      <c r="BL77" s="16"/>
      <c r="BM77" s="16"/>
      <c r="BN77" s="16"/>
      <c r="BO77" s="16"/>
      <c r="BP77" s="16"/>
    </row>
    <row r="78" spans="1:68" ht="12" customHeight="1">
      <c r="A78" s="38" t="s">
        <v>518</v>
      </c>
      <c r="B78" s="72"/>
      <c r="C78" s="72"/>
      <c r="D78" s="72"/>
      <c r="E78" s="72"/>
      <c r="F78" s="72"/>
      <c r="G78" s="100"/>
      <c r="H78" s="169"/>
      <c r="I78" s="211"/>
      <c r="J78" s="211"/>
      <c r="K78" s="211"/>
      <c r="L78" s="211"/>
      <c r="M78" s="211"/>
      <c r="N78" s="261"/>
      <c r="O78" s="261"/>
      <c r="P78" s="261"/>
      <c r="Q78" s="261"/>
      <c r="R78" s="261"/>
      <c r="S78" s="261"/>
      <c r="T78" s="316"/>
      <c r="U78" s="333" t="s">
        <v>518</v>
      </c>
      <c r="V78" s="63"/>
      <c r="W78" s="63"/>
      <c r="X78" s="63"/>
      <c r="Y78" s="63"/>
      <c r="Z78" s="63"/>
      <c r="AA78" s="115"/>
      <c r="AB78" s="169"/>
      <c r="AC78" s="211"/>
      <c r="AD78" s="211"/>
      <c r="AE78" s="211"/>
      <c r="AF78" s="211"/>
      <c r="AG78" s="211"/>
      <c r="AH78" s="261"/>
      <c r="AI78" s="261"/>
      <c r="AJ78" s="261"/>
      <c r="AK78" s="261"/>
      <c r="AL78" s="261"/>
      <c r="AM78" s="261"/>
      <c r="AN78" s="450"/>
      <c r="AU78" s="16"/>
      <c r="AV78" s="16"/>
      <c r="AW78" s="496" t="s">
        <v>520</v>
      </c>
      <c r="AX78" s="496" t="s">
        <v>222</v>
      </c>
      <c r="AY78" s="505" t="s">
        <v>521</v>
      </c>
      <c r="BB78" s="16"/>
      <c r="BC78" s="16"/>
      <c r="BD78" s="16"/>
      <c r="BE78" s="16"/>
      <c r="BF78" s="16"/>
      <c r="BG78" s="16"/>
      <c r="BH78" s="16"/>
      <c r="BI78" s="16"/>
      <c r="BJ78" s="16"/>
      <c r="BK78" s="16"/>
      <c r="BL78" s="16"/>
      <c r="BM78" s="16"/>
      <c r="BN78" s="16"/>
      <c r="BO78" s="16"/>
      <c r="BP78" s="16"/>
    </row>
    <row r="79" spans="1:68" ht="12" customHeight="1">
      <c r="A79" s="54" t="str">
        <f>CONCATENATE(D70,"検査結果通知")</f>
        <v>工事中間検査結果通知</v>
      </c>
      <c r="B79" s="88"/>
      <c r="C79" s="88"/>
      <c r="D79" s="88"/>
      <c r="E79" s="88"/>
      <c r="F79" s="88"/>
      <c r="G79" s="131"/>
      <c r="H79" s="104" t="s">
        <v>444</v>
      </c>
      <c r="I79" s="110"/>
      <c r="J79" s="110"/>
      <c r="K79" s="236"/>
      <c r="L79" s="247" t="s">
        <v>359</v>
      </c>
      <c r="M79" s="253" t="str">
        <f>M21</f>
        <v>発○○第</v>
      </c>
      <c r="N79" s="253"/>
      <c r="O79" s="253"/>
      <c r="P79" s="253"/>
      <c r="Q79" s="277"/>
      <c r="R79" s="277"/>
      <c r="S79" s="283" t="s">
        <v>358</v>
      </c>
      <c r="T79" s="301" t="s">
        <v>359</v>
      </c>
      <c r="U79" s="61" t="str">
        <f>CONCATENATE(Z70,"検査結果通知")</f>
        <v>工事完成検査結果通知</v>
      </c>
      <c r="V79" s="61"/>
      <c r="W79" s="61"/>
      <c r="X79" s="61"/>
      <c r="Y79" s="61"/>
      <c r="Z79" s="61"/>
      <c r="AA79" s="114"/>
      <c r="AB79" s="351" t="s">
        <v>444</v>
      </c>
      <c r="AC79" s="83"/>
      <c r="AD79" s="83"/>
      <c r="AE79" s="335"/>
      <c r="AF79" s="392" t="s">
        <v>359</v>
      </c>
      <c r="AG79" s="394" t="str">
        <f>M21</f>
        <v>発○○第</v>
      </c>
      <c r="AH79" s="394"/>
      <c r="AI79" s="394"/>
      <c r="AJ79" s="394"/>
      <c r="AK79" s="404"/>
      <c r="AL79" s="404"/>
      <c r="AM79" s="405" t="s">
        <v>358</v>
      </c>
      <c r="AN79" s="447" t="s">
        <v>359</v>
      </c>
      <c r="AP79" s="457" t="s">
        <v>260</v>
      </c>
      <c r="AQ79" s="457"/>
      <c r="AR79" s="457"/>
      <c r="AW79" s="496"/>
      <c r="AX79" s="496"/>
      <c r="AY79" s="505"/>
      <c r="BB79" s="16"/>
      <c r="BC79" s="16"/>
      <c r="BD79" s="16"/>
      <c r="BE79" s="16"/>
      <c r="BF79" s="16"/>
      <c r="BG79" s="16"/>
      <c r="BH79" s="16"/>
      <c r="BI79" s="16"/>
      <c r="BJ79" s="16"/>
      <c r="BK79" s="16"/>
      <c r="BL79" s="16"/>
      <c r="BM79" s="16"/>
      <c r="BN79" s="16"/>
      <c r="BO79" s="16"/>
      <c r="BP79" s="16"/>
    </row>
    <row r="80" spans="1:68" ht="12" customHeight="1">
      <c r="A80" s="55"/>
      <c r="B80" s="89"/>
      <c r="C80" s="89"/>
      <c r="D80" s="89"/>
      <c r="E80" s="89"/>
      <c r="F80" s="89"/>
      <c r="G80" s="132"/>
      <c r="H80" s="170" t="s">
        <v>133</v>
      </c>
      <c r="I80" s="85"/>
      <c r="J80" s="85"/>
      <c r="K80" s="238"/>
      <c r="L80" s="249"/>
      <c r="M80" s="249"/>
      <c r="N80" s="249"/>
      <c r="O80" s="249"/>
      <c r="P80" s="249"/>
      <c r="Q80" s="249"/>
      <c r="R80" s="249"/>
      <c r="S80" s="249"/>
      <c r="T80" s="317"/>
      <c r="U80" s="336"/>
      <c r="V80" s="336"/>
      <c r="W80" s="336"/>
      <c r="X80" s="336"/>
      <c r="Y80" s="336"/>
      <c r="Z80" s="336"/>
      <c r="AA80" s="360"/>
      <c r="AB80" s="170" t="s">
        <v>133</v>
      </c>
      <c r="AC80" s="85"/>
      <c r="AD80" s="85"/>
      <c r="AE80" s="238"/>
      <c r="AF80" s="249"/>
      <c r="AG80" s="249"/>
      <c r="AH80" s="249"/>
      <c r="AI80" s="249"/>
      <c r="AJ80" s="249"/>
      <c r="AK80" s="249"/>
      <c r="AL80" s="249"/>
      <c r="AM80" s="249"/>
      <c r="AN80" s="451"/>
      <c r="AP80" s="471" t="s">
        <v>522</v>
      </c>
      <c r="AQ80" s="479"/>
      <c r="AS80" s="465" t="s">
        <v>359</v>
      </c>
      <c r="AT80" s="477"/>
      <c r="AU80" s="477"/>
      <c r="AV80" s="479"/>
      <c r="AW80" s="497">
        <v>1</v>
      </c>
      <c r="AX80" s="497">
        <v>1</v>
      </c>
      <c r="AY80" s="505">
        <v>1</v>
      </c>
      <c r="BB80" s="16"/>
      <c r="BC80" s="16"/>
      <c r="BD80" s="16"/>
      <c r="BE80" s="16"/>
      <c r="BF80" s="16"/>
      <c r="BG80" s="16"/>
      <c r="BH80" s="16"/>
      <c r="BI80" s="16"/>
      <c r="BJ80" s="16"/>
      <c r="BK80" s="16"/>
      <c r="BL80" s="16"/>
      <c r="BM80" s="16"/>
      <c r="BN80" s="16"/>
      <c r="BO80" s="16"/>
      <c r="BP80" s="16"/>
    </row>
    <row r="81" spans="1:68" ht="12" customHeight="1">
      <c r="A81" s="25" t="s">
        <v>523</v>
      </c>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420"/>
      <c r="AP81" s="472" t="s">
        <v>525</v>
      </c>
      <c r="AQ81" s="480"/>
      <c r="AS81" s="472" t="s">
        <v>526</v>
      </c>
      <c r="AT81" s="457"/>
      <c r="AU81" s="457"/>
      <c r="AV81" s="480"/>
      <c r="AW81" s="498">
        <v>1</v>
      </c>
      <c r="AX81" s="498">
        <v>0</v>
      </c>
      <c r="AY81" s="505">
        <v>0</v>
      </c>
      <c r="BB81" s="16"/>
      <c r="BC81" s="16"/>
      <c r="BD81" s="16"/>
      <c r="BE81" s="16"/>
      <c r="BF81" s="16"/>
      <c r="BG81" s="16"/>
      <c r="BH81" s="16"/>
      <c r="BI81" s="16"/>
      <c r="BJ81" s="16"/>
      <c r="BK81" s="16"/>
      <c r="BL81" s="16"/>
      <c r="BM81" s="16"/>
      <c r="BN81" s="16"/>
      <c r="BO81" s="16"/>
      <c r="BP81" s="16"/>
    </row>
    <row r="82" spans="1:68" ht="12" customHeight="1">
      <c r="A82" s="26" t="s">
        <v>387</v>
      </c>
      <c r="B82" s="63"/>
      <c r="C82" s="63"/>
      <c r="D82" s="63"/>
      <c r="E82" s="63"/>
      <c r="F82" s="63"/>
      <c r="G82" s="115"/>
      <c r="H82" s="171">
        <f>IF(AB39="","",IF(AND(H62="",AB62=""),ROUNDDOWN(AB39*Q25,0),IF(AB62="",ROUNDDOWN(H62*Q25,0),ROUNDDOWN(AB62*Q25,0))))</f>
        <v>0</v>
      </c>
      <c r="I82" s="171"/>
      <c r="J82" s="171"/>
      <c r="K82" s="171"/>
      <c r="L82" s="171"/>
      <c r="M82" s="171"/>
      <c r="N82" s="171"/>
      <c r="O82" s="171"/>
      <c r="P82" s="171"/>
      <c r="Q82" s="171"/>
      <c r="R82" s="171"/>
      <c r="S82" s="171"/>
      <c r="T82" s="318"/>
      <c r="U82" s="144" t="s">
        <v>9</v>
      </c>
      <c r="V82" s="63"/>
      <c r="W82" s="63"/>
      <c r="X82" s="63"/>
      <c r="Y82" s="63"/>
      <c r="Z82" s="63"/>
      <c r="AA82" s="115"/>
      <c r="AB82" s="149"/>
      <c r="AC82" s="149"/>
      <c r="AD82" s="149"/>
      <c r="AE82" s="149"/>
      <c r="AF82" s="149"/>
      <c r="AG82" s="149"/>
      <c r="AH82" s="149"/>
      <c r="AI82" s="149"/>
      <c r="AJ82" s="149"/>
      <c r="AK82" s="149"/>
      <c r="AL82" s="149"/>
      <c r="AM82" s="149"/>
      <c r="AN82" s="422"/>
      <c r="AP82" s="472" t="s">
        <v>73</v>
      </c>
      <c r="AQ82" s="480"/>
      <c r="AS82" s="472" t="s">
        <v>527</v>
      </c>
      <c r="AT82" s="457"/>
      <c r="AU82" s="457"/>
      <c r="AV82" s="480"/>
      <c r="AW82" s="497">
        <v>1</v>
      </c>
      <c r="AX82" s="497">
        <v>1</v>
      </c>
      <c r="AY82" s="505">
        <v>0</v>
      </c>
      <c r="BB82" s="16"/>
      <c r="BC82" s="16"/>
      <c r="BD82" s="16"/>
      <c r="BE82" s="16"/>
      <c r="BF82" s="16"/>
      <c r="BG82" s="16"/>
      <c r="BH82" s="16"/>
      <c r="BI82" s="16"/>
      <c r="BJ82" s="16"/>
      <c r="BK82" s="16"/>
      <c r="BL82" s="16"/>
      <c r="BM82" s="16"/>
      <c r="BN82" s="16"/>
      <c r="BO82" s="16"/>
      <c r="BP82" s="16"/>
    </row>
    <row r="83" spans="1:68" ht="12" customHeight="1">
      <c r="A83" s="39" t="s">
        <v>176</v>
      </c>
      <c r="B83" s="73"/>
      <c r="C83" s="73"/>
      <c r="D83" s="73"/>
      <c r="E83" s="73"/>
      <c r="F83" s="73"/>
      <c r="G83" s="101"/>
      <c r="H83" s="172"/>
      <c r="I83" s="212"/>
      <c r="J83" s="212"/>
      <c r="K83" s="212"/>
      <c r="L83" s="212"/>
      <c r="M83" s="257"/>
      <c r="N83" s="262"/>
      <c r="O83" s="262"/>
      <c r="P83" s="262"/>
      <c r="Q83" s="262"/>
      <c r="R83" s="262"/>
      <c r="S83" s="262"/>
      <c r="T83" s="319"/>
      <c r="U83" s="337" t="s">
        <v>466</v>
      </c>
      <c r="V83" s="345"/>
      <c r="W83" s="345"/>
      <c r="X83" s="349"/>
      <c r="Y83" s="351" t="s">
        <v>483</v>
      </c>
      <c r="Z83" s="83"/>
      <c r="AA83" s="126"/>
      <c r="AB83" s="374"/>
      <c r="AC83" s="383"/>
      <c r="AD83" s="383"/>
      <c r="AE83" s="383"/>
      <c r="AF83" s="383"/>
      <c r="AG83" s="383"/>
      <c r="AH83" s="383"/>
      <c r="AI83" s="383"/>
      <c r="AJ83" s="83"/>
      <c r="AK83" s="83"/>
      <c r="AL83" s="83"/>
      <c r="AM83" s="83"/>
      <c r="AN83" s="452"/>
      <c r="AP83" s="472" t="s">
        <v>214</v>
      </c>
      <c r="AQ83" s="480"/>
      <c r="AS83" s="472" t="s">
        <v>471</v>
      </c>
      <c r="AT83" s="457"/>
      <c r="AU83" s="457"/>
      <c r="AV83" s="480"/>
      <c r="AW83" s="497">
        <v>0</v>
      </c>
      <c r="AX83" s="497">
        <v>1</v>
      </c>
      <c r="AY83" s="505">
        <v>0</v>
      </c>
      <c r="BB83" s="16"/>
      <c r="BC83" s="16"/>
      <c r="BD83" s="16"/>
      <c r="BE83" s="16"/>
      <c r="BF83" s="16"/>
      <c r="BG83" s="16"/>
      <c r="BH83" s="16"/>
      <c r="BI83" s="16"/>
      <c r="BJ83" s="16"/>
      <c r="BK83" s="16"/>
      <c r="BL83" s="16"/>
      <c r="BM83" s="16"/>
      <c r="BN83" s="16"/>
      <c r="BO83" s="16"/>
      <c r="BP83" s="16"/>
    </row>
    <row r="84" spans="1:68" ht="12" customHeight="1">
      <c r="A84" s="26" t="s">
        <v>135</v>
      </c>
      <c r="B84" s="63"/>
      <c r="C84" s="63"/>
      <c r="D84" s="63"/>
      <c r="E84" s="63"/>
      <c r="F84" s="63"/>
      <c r="G84" s="115"/>
      <c r="H84" s="173"/>
      <c r="I84" s="173"/>
      <c r="J84" s="173"/>
      <c r="K84" s="173"/>
      <c r="L84" s="173"/>
      <c r="M84" s="175"/>
      <c r="N84" s="263"/>
      <c r="O84" s="268"/>
      <c r="P84" s="268"/>
      <c r="Q84" s="268"/>
      <c r="R84" s="268"/>
      <c r="S84" s="268"/>
      <c r="T84" s="268"/>
      <c r="U84" s="338"/>
      <c r="V84" s="346"/>
      <c r="W84" s="346"/>
      <c r="X84" s="350"/>
      <c r="Y84" s="105" t="s">
        <v>262</v>
      </c>
      <c r="Z84" s="111"/>
      <c r="AA84" s="123"/>
      <c r="AB84" s="160"/>
      <c r="AC84" s="382"/>
      <c r="AD84" s="382"/>
      <c r="AE84" s="382"/>
      <c r="AF84" s="382"/>
      <c r="AG84" s="382"/>
      <c r="AH84" s="382"/>
      <c r="AI84" s="382"/>
      <c r="AJ84" s="382"/>
      <c r="AK84" s="382"/>
      <c r="AL84" s="382"/>
      <c r="AM84" s="382"/>
      <c r="AN84" s="444"/>
      <c r="AP84" s="472" t="s">
        <v>316</v>
      </c>
      <c r="AQ84" s="480"/>
      <c r="AS84" s="472" t="s">
        <v>411</v>
      </c>
      <c r="AT84" s="457"/>
      <c r="AU84" s="457"/>
      <c r="AV84" s="480"/>
      <c r="AW84" s="498">
        <v>1</v>
      </c>
      <c r="AX84" s="498">
        <v>1</v>
      </c>
      <c r="AY84" s="505">
        <v>1</v>
      </c>
      <c r="BD84" s="16"/>
      <c r="BE84" s="16"/>
      <c r="BF84" s="16"/>
      <c r="BG84" s="16"/>
      <c r="BH84" s="16"/>
      <c r="BI84" s="16"/>
      <c r="BJ84" s="16"/>
      <c r="BK84" s="16"/>
      <c r="BL84" s="16"/>
      <c r="BM84" s="16"/>
      <c r="BN84" s="16"/>
      <c r="BO84" s="16"/>
      <c r="BP84" s="16"/>
    </row>
    <row r="85" spans="1:68" ht="12" customHeight="1">
      <c r="A85" s="26" t="s">
        <v>354</v>
      </c>
      <c r="B85" s="63"/>
      <c r="C85" s="63"/>
      <c r="D85" s="63"/>
      <c r="E85" s="63"/>
      <c r="F85" s="63"/>
      <c r="G85" s="115"/>
      <c r="H85" s="174"/>
      <c r="I85" s="213"/>
      <c r="J85" s="213"/>
      <c r="K85" s="213"/>
      <c r="L85" s="213"/>
      <c r="M85" s="258"/>
      <c r="N85" s="264"/>
      <c r="O85" s="269"/>
      <c r="P85" s="269"/>
      <c r="Q85" s="269"/>
      <c r="R85" s="269"/>
      <c r="S85" s="269"/>
      <c r="T85" s="320"/>
      <c r="U85" s="339" t="s">
        <v>467</v>
      </c>
      <c r="V85" s="59"/>
      <c r="W85" s="59"/>
      <c r="X85" s="59"/>
      <c r="Y85" s="59"/>
      <c r="Z85" s="59"/>
      <c r="AA85" s="112"/>
      <c r="AB85" s="104" t="s">
        <v>444</v>
      </c>
      <c r="AC85" s="110"/>
      <c r="AD85" s="110"/>
      <c r="AE85" s="236"/>
      <c r="AF85" s="392" t="s">
        <v>359</v>
      </c>
      <c r="AG85" s="394" t="str">
        <f>M21</f>
        <v>発○○第</v>
      </c>
      <c r="AH85" s="394"/>
      <c r="AI85" s="394"/>
      <c r="AJ85" s="394"/>
      <c r="AK85" s="404"/>
      <c r="AL85" s="404"/>
      <c r="AM85" s="405" t="s">
        <v>358</v>
      </c>
      <c r="AN85" s="447" t="s">
        <v>359</v>
      </c>
      <c r="AP85" s="472" t="s">
        <v>110</v>
      </c>
      <c r="AQ85" s="480"/>
      <c r="AS85" s="472" t="s">
        <v>528</v>
      </c>
      <c r="AT85" s="457"/>
      <c r="AU85" s="457"/>
      <c r="AV85" s="480"/>
      <c r="AW85" s="498">
        <v>1</v>
      </c>
      <c r="AX85" s="498">
        <v>0</v>
      </c>
      <c r="AY85" s="505">
        <v>1</v>
      </c>
      <c r="BD85" s="16"/>
      <c r="BE85" s="16"/>
      <c r="BF85" s="16"/>
      <c r="BG85" s="16"/>
      <c r="BH85" s="16"/>
      <c r="BI85" s="16"/>
      <c r="BJ85" s="16"/>
      <c r="BK85" s="16"/>
      <c r="BL85" s="16"/>
      <c r="BM85" s="16"/>
      <c r="BN85" s="16"/>
      <c r="BO85" s="16"/>
      <c r="BP85" s="16"/>
    </row>
    <row r="86" spans="1:68" ht="12" customHeight="1">
      <c r="A86" s="26" t="s">
        <v>529</v>
      </c>
      <c r="B86" s="63"/>
      <c r="C86" s="63"/>
      <c r="D86" s="63"/>
      <c r="E86" s="63"/>
      <c r="F86" s="63"/>
      <c r="G86" s="115"/>
      <c r="H86" s="175"/>
      <c r="I86" s="214"/>
      <c r="J86" s="214"/>
      <c r="K86" s="214"/>
      <c r="L86" s="214"/>
      <c r="M86" s="214"/>
      <c r="N86" s="265"/>
      <c r="O86" s="265"/>
      <c r="P86" s="265"/>
      <c r="Q86" s="265"/>
      <c r="R86" s="265"/>
      <c r="S86" s="265"/>
      <c r="T86" s="263"/>
      <c r="U86" s="35"/>
      <c r="V86" s="60"/>
      <c r="W86" s="60"/>
      <c r="X86" s="60"/>
      <c r="Y86" s="60"/>
      <c r="Z86" s="60"/>
      <c r="AA86" s="113"/>
      <c r="AB86" s="105" t="s">
        <v>133</v>
      </c>
      <c r="AC86" s="111"/>
      <c r="AD86" s="111"/>
      <c r="AE86" s="386"/>
      <c r="AF86" s="254"/>
      <c r="AG86" s="254"/>
      <c r="AH86" s="254"/>
      <c r="AI86" s="254"/>
      <c r="AJ86" s="254"/>
      <c r="AK86" s="254"/>
      <c r="AL86" s="254"/>
      <c r="AM86" s="254"/>
      <c r="AN86" s="443"/>
      <c r="AP86" s="473" t="s">
        <v>104</v>
      </c>
      <c r="AQ86" s="481"/>
      <c r="AS86" s="472" t="s">
        <v>533</v>
      </c>
      <c r="AT86" s="457"/>
      <c r="AU86" s="457"/>
      <c r="AV86" s="480"/>
      <c r="AW86" s="498">
        <v>0</v>
      </c>
      <c r="AX86" s="498">
        <v>1</v>
      </c>
      <c r="AY86" s="505">
        <v>1</v>
      </c>
      <c r="BD86" s="16"/>
      <c r="BE86" s="16"/>
      <c r="BF86" s="16"/>
      <c r="BG86" s="16"/>
      <c r="BH86" s="16"/>
      <c r="BI86" s="16"/>
      <c r="BJ86" s="16"/>
      <c r="BK86" s="16"/>
      <c r="BL86" s="16"/>
      <c r="BM86" s="16"/>
      <c r="BN86" s="16"/>
      <c r="BO86" s="16"/>
      <c r="BP86" s="16"/>
    </row>
    <row r="87" spans="1:68" ht="12" customHeight="1">
      <c r="A87" s="56" t="s">
        <v>390</v>
      </c>
      <c r="B87" s="90"/>
      <c r="C87" s="90"/>
      <c r="D87" s="90"/>
      <c r="E87" s="90"/>
      <c r="F87" s="90"/>
      <c r="G87" s="133"/>
      <c r="H87" s="176">
        <f>IF(AND(H83="",H84="",H85="",H86=""),0,H83+H84+H85+H86)</f>
        <v>0</v>
      </c>
      <c r="I87" s="215"/>
      <c r="J87" s="215"/>
      <c r="K87" s="215"/>
      <c r="L87" s="215"/>
      <c r="M87" s="215"/>
      <c r="N87" s="215"/>
      <c r="O87" s="215"/>
      <c r="P87" s="215"/>
      <c r="Q87" s="215"/>
      <c r="R87" s="215"/>
      <c r="S87" s="215"/>
      <c r="T87" s="321"/>
      <c r="U87" s="90" t="s">
        <v>534</v>
      </c>
      <c r="V87" s="90"/>
      <c r="W87" s="90"/>
      <c r="X87" s="90"/>
      <c r="Y87" s="90"/>
      <c r="Z87" s="90"/>
      <c r="AA87" s="133"/>
      <c r="AB87" s="375" t="str">
        <f>IF(AB78="","",IF(AND(AB78=AT58,H62="",AB62=""),AB39-H87,IF(AND(AB78=AT58,AB62=""),H62-H87,IF(AB78=AT58,AB62-H87,""))))</f>
        <v/>
      </c>
      <c r="AC87" s="384"/>
      <c r="AD87" s="384"/>
      <c r="AE87" s="384"/>
      <c r="AF87" s="384"/>
      <c r="AG87" s="395"/>
      <c r="AH87" s="401"/>
      <c r="AI87" s="401"/>
      <c r="AJ87" s="401"/>
      <c r="AK87" s="401"/>
      <c r="AL87" s="401"/>
      <c r="AM87" s="401"/>
      <c r="AN87" s="453"/>
      <c r="AP87" s="17" t="s">
        <v>4</v>
      </c>
      <c r="AS87" s="473" t="s">
        <v>34</v>
      </c>
      <c r="AT87" s="478"/>
      <c r="AU87" s="478"/>
      <c r="AV87" s="481"/>
      <c r="AW87" s="497">
        <v>0</v>
      </c>
      <c r="AX87" s="497">
        <v>0</v>
      </c>
      <c r="AY87" s="505">
        <v>1</v>
      </c>
      <c r="BD87" s="16"/>
      <c r="BE87" s="16"/>
      <c r="BF87" s="16"/>
      <c r="BG87" s="16"/>
      <c r="BH87" s="16"/>
      <c r="BI87" s="16"/>
      <c r="BJ87" s="16"/>
      <c r="BK87" s="16"/>
      <c r="BL87" s="16"/>
      <c r="BM87" s="16"/>
      <c r="BN87" s="16"/>
      <c r="BO87" s="16"/>
      <c r="BP87" s="16"/>
    </row>
    <row r="88" spans="1:68" ht="12" customHeight="1">
      <c r="R88" s="280" t="s">
        <v>536</v>
      </c>
      <c r="S88" s="280"/>
      <c r="T88" s="280"/>
      <c r="U88" s="280"/>
      <c r="V88" s="280"/>
      <c r="W88" s="280"/>
      <c r="BH88" s="16"/>
      <c r="BI88" s="16"/>
      <c r="BJ88" s="16"/>
      <c r="BK88" s="16"/>
      <c r="BL88" s="16"/>
      <c r="BM88" s="16"/>
      <c r="BN88" s="16"/>
      <c r="BO88" s="16"/>
      <c r="BP88" s="16"/>
    </row>
    <row r="89" spans="1:68" ht="12" customHeight="1">
      <c r="BH89" s="16"/>
      <c r="BI89" s="16"/>
      <c r="BJ89" s="16"/>
      <c r="BK89" s="16"/>
      <c r="BL89" s="16"/>
      <c r="BM89" s="16"/>
      <c r="BN89" s="16"/>
      <c r="BO89" s="16"/>
      <c r="BP89" s="16"/>
    </row>
    <row r="90" spans="1:68" ht="12" customHeight="1">
      <c r="BH90" s="16"/>
      <c r="BI90" s="16"/>
      <c r="BJ90" s="16"/>
      <c r="BK90" s="16"/>
      <c r="BL90" s="16"/>
      <c r="BM90" s="16"/>
      <c r="BN90" s="16"/>
      <c r="BO90" s="16"/>
      <c r="BP90" s="16"/>
    </row>
    <row r="91" spans="1:68" ht="13.2">
      <c r="BH91" s="16"/>
      <c r="BK91" s="16"/>
      <c r="BL91" s="16"/>
      <c r="BM91" s="16"/>
      <c r="BN91" s="16"/>
      <c r="BO91" s="16"/>
      <c r="BP91" s="16"/>
    </row>
    <row r="92" spans="1:68" ht="13.2">
      <c r="BK92" s="16"/>
    </row>
    <row r="93" spans="1:68" ht="13.2">
      <c r="BK93" s="16"/>
    </row>
    <row r="94" spans="1:68" ht="12" customHeight="1"/>
    <row r="95" spans="1:68" ht="12" customHeight="1"/>
    <row r="96" spans="1:68"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sheetData>
  <mergeCells count="422">
    <mergeCell ref="A4:D4"/>
    <mergeCell ref="E4:G4"/>
    <mergeCell ref="H4:AG4"/>
    <mergeCell ref="A5:AN5"/>
    <mergeCell ref="A6:G6"/>
    <mergeCell ref="H6:AN6"/>
    <mergeCell ref="A7:G7"/>
    <mergeCell ref="H7:T7"/>
    <mergeCell ref="U7:AA7"/>
    <mergeCell ref="AB7:AN7"/>
    <mergeCell ref="A8:G8"/>
    <mergeCell ref="H8:T8"/>
    <mergeCell ref="U8:AA8"/>
    <mergeCell ref="AB8:AN8"/>
    <mergeCell ref="A9:G9"/>
    <mergeCell ref="H9:T9"/>
    <mergeCell ref="U9:AA9"/>
    <mergeCell ref="AB9:AN9"/>
    <mergeCell ref="H10:I10"/>
    <mergeCell ref="J10:T10"/>
    <mergeCell ref="U10:AA10"/>
    <mergeCell ref="AB10:AN10"/>
    <mergeCell ref="H11:I11"/>
    <mergeCell ref="J11:M11"/>
    <mergeCell ref="N11:O11"/>
    <mergeCell ref="P11:T11"/>
    <mergeCell ref="U11:AA11"/>
    <mergeCell ref="AB11:AN11"/>
    <mergeCell ref="A12:G12"/>
    <mergeCell ref="H12:W12"/>
    <mergeCell ref="Y12:AN12"/>
    <mergeCell ref="H16:L16"/>
    <mergeCell ref="M16:Q16"/>
    <mergeCell ref="R16:U16"/>
    <mergeCell ref="V16:AB16"/>
    <mergeCell ref="AC16:AF16"/>
    <mergeCell ref="AG16:AN16"/>
    <mergeCell ref="H17:J17"/>
    <mergeCell ref="K17:O17"/>
    <mergeCell ref="P17:U17"/>
    <mergeCell ref="V17:W17"/>
    <mergeCell ref="X17:AA17"/>
    <mergeCell ref="AB17:AC17"/>
    <mergeCell ref="AD17:AH17"/>
    <mergeCell ref="AI17:AJ17"/>
    <mergeCell ref="AK17:AN17"/>
    <mergeCell ref="H18:J18"/>
    <mergeCell ref="K18:L18"/>
    <mergeCell ref="M18:N18"/>
    <mergeCell ref="O18:S18"/>
    <mergeCell ref="T18:AH18"/>
    <mergeCell ref="AI18:AN18"/>
    <mergeCell ref="H19:I19"/>
    <mergeCell ref="K19:L19"/>
    <mergeCell ref="N19:O19"/>
    <mergeCell ref="Q19:R19"/>
    <mergeCell ref="T19:U19"/>
    <mergeCell ref="W19:X19"/>
    <mergeCell ref="Z19:AA19"/>
    <mergeCell ref="AB19:AG19"/>
    <mergeCell ref="AH19:AL19"/>
    <mergeCell ref="AM19:AN19"/>
    <mergeCell ref="A20:AN20"/>
    <mergeCell ref="H21:K21"/>
    <mergeCell ref="M21:P21"/>
    <mergeCell ref="Q21:R21"/>
    <mergeCell ref="U21:AA21"/>
    <mergeCell ref="AB21:AI21"/>
    <mergeCell ref="AJ21:AN21"/>
    <mergeCell ref="H22:K22"/>
    <mergeCell ref="L22:T22"/>
    <mergeCell ref="U22:AA22"/>
    <mergeCell ref="AB22:AN22"/>
    <mergeCell ref="A23:G23"/>
    <mergeCell ref="H23:O23"/>
    <mergeCell ref="P23:T23"/>
    <mergeCell ref="U23:AA23"/>
    <mergeCell ref="AB23:AN23"/>
    <mergeCell ref="A24:G24"/>
    <mergeCell ref="H24:T24"/>
    <mergeCell ref="U24:AA24"/>
    <mergeCell ref="AB24:AN24"/>
    <mergeCell ref="A25:G25"/>
    <mergeCell ref="H25:K25"/>
    <mergeCell ref="L25:O25"/>
    <mergeCell ref="Q25:S25"/>
    <mergeCell ref="T25:W25"/>
    <mergeCell ref="X25:AA25"/>
    <mergeCell ref="AB25:AI25"/>
    <mergeCell ref="AJ25:AN25"/>
    <mergeCell ref="A26:G26"/>
    <mergeCell ref="H26:T26"/>
    <mergeCell ref="U26:AA26"/>
    <mergeCell ref="AB26:AC26"/>
    <mergeCell ref="AD26:AG26"/>
    <mergeCell ref="AH26:AI26"/>
    <mergeCell ref="AJ26:AN26"/>
    <mergeCell ref="A27:G27"/>
    <mergeCell ref="H27:T27"/>
    <mergeCell ref="U27:AA27"/>
    <mergeCell ref="AB27:AC27"/>
    <mergeCell ref="AD27:AG27"/>
    <mergeCell ref="AH27:AI27"/>
    <mergeCell ref="AJ27:AN27"/>
    <mergeCell ref="A28:G28"/>
    <mergeCell ref="H28:T28"/>
    <mergeCell ref="U28:AA28"/>
    <mergeCell ref="AB28:AC28"/>
    <mergeCell ref="AD28:AG28"/>
    <mergeCell ref="AH28:AI28"/>
    <mergeCell ref="AJ28:AN28"/>
    <mergeCell ref="A29:AN29"/>
    <mergeCell ref="A30:G30"/>
    <mergeCell ref="H30:P30"/>
    <mergeCell ref="Q30:T30"/>
    <mergeCell ref="U30:AA30"/>
    <mergeCell ref="AB30:AJ30"/>
    <mergeCell ref="AK30:AN30"/>
    <mergeCell ref="A31:G31"/>
    <mergeCell ref="H31:P31"/>
    <mergeCell ref="Q31:T31"/>
    <mergeCell ref="U31:AA31"/>
    <mergeCell ref="AB31:AJ31"/>
    <mergeCell ref="AK31:AN31"/>
    <mergeCell ref="A32:G32"/>
    <mergeCell ref="H32:P32"/>
    <mergeCell ref="Q32:T32"/>
    <mergeCell ref="U32:AA32"/>
    <mergeCell ref="AB32:AJ32"/>
    <mergeCell ref="AK32:AN32"/>
    <mergeCell ref="A33:G33"/>
    <mergeCell ref="H33:P33"/>
    <mergeCell ref="Q33:T33"/>
    <mergeCell ref="U33:AA33"/>
    <mergeCell ref="AB33:AJ33"/>
    <mergeCell ref="AK33:AN33"/>
    <mergeCell ref="A34:G34"/>
    <mergeCell ref="H34:P34"/>
    <mergeCell ref="Q34:T34"/>
    <mergeCell ref="U34:AA34"/>
    <mergeCell ref="AB34:AJ34"/>
    <mergeCell ref="AK34:AN34"/>
    <mergeCell ref="A35:G35"/>
    <mergeCell ref="H35:P35"/>
    <mergeCell ref="Q35:T35"/>
    <mergeCell ref="U35:AA35"/>
    <mergeCell ref="AB35:AJ35"/>
    <mergeCell ref="AK35:AN35"/>
    <mergeCell ref="A36:G36"/>
    <mergeCell ref="H36:P36"/>
    <mergeCell ref="Q36:T36"/>
    <mergeCell ref="U36:AA36"/>
    <mergeCell ref="AB36:AJ36"/>
    <mergeCell ref="AK36:AN36"/>
    <mergeCell ref="A37:G37"/>
    <mergeCell ref="H37:P37"/>
    <mergeCell ref="Q37:T37"/>
    <mergeCell ref="U37:AA37"/>
    <mergeCell ref="AB37:AJ37"/>
    <mergeCell ref="AK37:AN37"/>
    <mergeCell ref="A38:AN38"/>
    <mergeCell ref="C39:H39"/>
    <mergeCell ref="I39:T39"/>
    <mergeCell ref="U39:AA39"/>
    <mergeCell ref="AB39:AN39"/>
    <mergeCell ref="C40:H40"/>
    <mergeCell ref="I40:T40"/>
    <mergeCell ref="U40:AA40"/>
    <mergeCell ref="AB40:AN40"/>
    <mergeCell ref="C41:H41"/>
    <mergeCell ref="I41:T41"/>
    <mergeCell ref="U41:AA41"/>
    <mergeCell ref="AB41:AN41"/>
    <mergeCell ref="C42:H42"/>
    <mergeCell ref="I42:T42"/>
    <mergeCell ref="U42:AA42"/>
    <mergeCell ref="AB42:AN42"/>
    <mergeCell ref="H43:I43"/>
    <mergeCell ref="J43:T43"/>
    <mergeCell ref="U43:AA43"/>
    <mergeCell ref="AB43:AN43"/>
    <mergeCell ref="H44:I44"/>
    <mergeCell ref="J44:M44"/>
    <mergeCell ref="N44:O44"/>
    <mergeCell ref="P44:T44"/>
    <mergeCell ref="U44:AA44"/>
    <mergeCell ref="AB44:AN44"/>
    <mergeCell ref="H45:I45"/>
    <mergeCell ref="J45:T45"/>
    <mergeCell ref="AB45:AE45"/>
    <mergeCell ref="AG45:AJ45"/>
    <mergeCell ref="AK45:AL45"/>
    <mergeCell ref="H46:I46"/>
    <mergeCell ref="J46:M46"/>
    <mergeCell ref="N46:O46"/>
    <mergeCell ref="P46:T46"/>
    <mergeCell ref="AB46:AE46"/>
    <mergeCell ref="AF46:AN46"/>
    <mergeCell ref="F47:H47"/>
    <mergeCell ref="I47:T47"/>
    <mergeCell ref="AB47:AE47"/>
    <mergeCell ref="AF47:AN47"/>
    <mergeCell ref="F48:H48"/>
    <mergeCell ref="I48:T48"/>
    <mergeCell ref="AB48:AE48"/>
    <mergeCell ref="AF48:AN48"/>
    <mergeCell ref="F49:H49"/>
    <mergeCell ref="I49:T49"/>
    <mergeCell ref="AB49:AE49"/>
    <mergeCell ref="AG49:AJ49"/>
    <mergeCell ref="AK49:AL49"/>
    <mergeCell ref="F50:H50"/>
    <mergeCell ref="I50:T50"/>
    <mergeCell ref="AB50:AE50"/>
    <mergeCell ref="AF50:AN50"/>
    <mergeCell ref="H51:K51"/>
    <mergeCell ref="L51:T51"/>
    <mergeCell ref="U51:Y51"/>
    <mergeCell ref="Z51:AN51"/>
    <mergeCell ref="H52:K52"/>
    <mergeCell ref="L52:T52"/>
    <mergeCell ref="U52:Y52"/>
    <mergeCell ref="Z52:AF52"/>
    <mergeCell ref="AH52:AN52"/>
    <mergeCell ref="A53:T53"/>
    <mergeCell ref="Z53:AA53"/>
    <mergeCell ref="AC53:AD53"/>
    <mergeCell ref="A54:G54"/>
    <mergeCell ref="K54:R54"/>
    <mergeCell ref="U54:AA54"/>
    <mergeCell ref="AE54:AL54"/>
    <mergeCell ref="A55:G55"/>
    <mergeCell ref="H55:T55"/>
    <mergeCell ref="U55:AA55"/>
    <mergeCell ref="AB55:AN55"/>
    <mergeCell ref="A56:G56"/>
    <mergeCell ref="H56:T56"/>
    <mergeCell ref="U56:AA56"/>
    <mergeCell ref="AB56:AN56"/>
    <mergeCell ref="H57:K57"/>
    <mergeCell ref="M57:P57"/>
    <mergeCell ref="Q57:R57"/>
    <mergeCell ref="AB57:AE57"/>
    <mergeCell ref="AG57:AJ57"/>
    <mergeCell ref="AK57:AL57"/>
    <mergeCell ref="H58:K58"/>
    <mergeCell ref="L58:T58"/>
    <mergeCell ref="AB58:AE58"/>
    <mergeCell ref="AF58:AN58"/>
    <mergeCell ref="E59:G59"/>
    <mergeCell ref="H59:O59"/>
    <mergeCell ref="P59:T59"/>
    <mergeCell ref="Y59:AA59"/>
    <mergeCell ref="AB59:AI59"/>
    <mergeCell ref="AJ59:AN59"/>
    <mergeCell ref="E60:G60"/>
    <mergeCell ref="H60:T60"/>
    <mergeCell ref="Y60:AA60"/>
    <mergeCell ref="AB60:AN60"/>
    <mergeCell ref="A61:G61"/>
    <mergeCell ref="H61:T61"/>
    <mergeCell ref="U61:AA61"/>
    <mergeCell ref="AB61:AN61"/>
    <mergeCell ref="A62:G62"/>
    <mergeCell ref="H62:T62"/>
    <mergeCell ref="U62:AA62"/>
    <mergeCell ref="AB62:AN62"/>
    <mergeCell ref="A63:G63"/>
    <mergeCell ref="J63:T63"/>
    <mergeCell ref="U63:AA63"/>
    <mergeCell ref="AD63:AN63"/>
    <mergeCell ref="A64:G64"/>
    <mergeCell ref="H64:K64"/>
    <mergeCell ref="L64:R64"/>
    <mergeCell ref="S64:V64"/>
    <mergeCell ref="W64:AC64"/>
    <mergeCell ref="AD64:AG64"/>
    <mergeCell ref="AH64:AN64"/>
    <mergeCell ref="N65:O65"/>
    <mergeCell ref="Q65:R65"/>
    <mergeCell ref="S65:AA65"/>
    <mergeCell ref="A66:G66"/>
    <mergeCell ref="H66:T66"/>
    <mergeCell ref="AB66:AE66"/>
    <mergeCell ref="AG66:AJ66"/>
    <mergeCell ref="AK66:AL66"/>
    <mergeCell ref="A67:G67"/>
    <mergeCell ref="H67:M67"/>
    <mergeCell ref="O67:T67"/>
    <mergeCell ref="AB67:AE67"/>
    <mergeCell ref="AF67:AN67"/>
    <mergeCell ref="A68:G68"/>
    <mergeCell ref="H68:O68"/>
    <mergeCell ref="P68:T68"/>
    <mergeCell ref="AB68:AE68"/>
    <mergeCell ref="AG68:AJ68"/>
    <mergeCell ref="AK68:AL68"/>
    <mergeCell ref="A69:G69"/>
    <mergeCell ref="H69:O69"/>
    <mergeCell ref="AB69:AE69"/>
    <mergeCell ref="AF69:AN69"/>
    <mergeCell ref="D70:I70"/>
    <mergeCell ref="J70:P70"/>
    <mergeCell ref="Z70:AC70"/>
    <mergeCell ref="AD70:AJ70"/>
    <mergeCell ref="A71:G71"/>
    <mergeCell ref="H71:T71"/>
    <mergeCell ref="U71:AA71"/>
    <mergeCell ref="AB71:AN71"/>
    <mergeCell ref="A72:G72"/>
    <mergeCell ref="H72:T72"/>
    <mergeCell ref="U72:AA72"/>
    <mergeCell ref="AB72:AN72"/>
    <mergeCell ref="A73:G73"/>
    <mergeCell ref="H73:T73"/>
    <mergeCell ref="U73:AA73"/>
    <mergeCell ref="AB73:AN73"/>
    <mergeCell ref="A74:G74"/>
    <mergeCell ref="H74:I74"/>
    <mergeCell ref="J74:M74"/>
    <mergeCell ref="N74:O74"/>
    <mergeCell ref="P74:T74"/>
    <mergeCell ref="U74:AA74"/>
    <mergeCell ref="AB74:AC74"/>
    <mergeCell ref="AD74:AG74"/>
    <mergeCell ref="AH74:AI74"/>
    <mergeCell ref="AJ74:AN74"/>
    <mergeCell ref="A75:G75"/>
    <mergeCell ref="H75:T75"/>
    <mergeCell ref="U75:AA75"/>
    <mergeCell ref="AB75:AN75"/>
    <mergeCell ref="H76:K76"/>
    <mergeCell ref="M76:P76"/>
    <mergeCell ref="Q76:R76"/>
    <mergeCell ref="AB76:AE76"/>
    <mergeCell ref="AG76:AJ76"/>
    <mergeCell ref="AK76:AL76"/>
    <mergeCell ref="H77:K77"/>
    <mergeCell ref="L77:T77"/>
    <mergeCell ref="AB77:AE77"/>
    <mergeCell ref="AF77:AN77"/>
    <mergeCell ref="A78:G78"/>
    <mergeCell ref="H78:M78"/>
    <mergeCell ref="N78:T78"/>
    <mergeCell ref="U78:AA78"/>
    <mergeCell ref="AB78:AG78"/>
    <mergeCell ref="AH78:AN78"/>
    <mergeCell ref="H79:K79"/>
    <mergeCell ref="M79:P79"/>
    <mergeCell ref="Q79:R79"/>
    <mergeCell ref="AB79:AE79"/>
    <mergeCell ref="AG79:AJ79"/>
    <mergeCell ref="AK79:AL79"/>
    <mergeCell ref="H80:K80"/>
    <mergeCell ref="L80:T80"/>
    <mergeCell ref="AB80:AE80"/>
    <mergeCell ref="AF80:AN80"/>
    <mergeCell ref="A81:AN81"/>
    <mergeCell ref="A82:G82"/>
    <mergeCell ref="H82:T82"/>
    <mergeCell ref="U82:AA82"/>
    <mergeCell ref="AB82:AN82"/>
    <mergeCell ref="A83:G83"/>
    <mergeCell ref="H83:M83"/>
    <mergeCell ref="N83:T83"/>
    <mergeCell ref="Y83:AA83"/>
    <mergeCell ref="AB83:AI83"/>
    <mergeCell ref="AJ83:AN83"/>
    <mergeCell ref="A84:G84"/>
    <mergeCell ref="H84:M84"/>
    <mergeCell ref="N84:T84"/>
    <mergeCell ref="Y84:AA84"/>
    <mergeCell ref="AB84:AN84"/>
    <mergeCell ref="A85:G85"/>
    <mergeCell ref="H85:M85"/>
    <mergeCell ref="N85:T85"/>
    <mergeCell ref="AB85:AE85"/>
    <mergeCell ref="AG85:AJ85"/>
    <mergeCell ref="AK85:AL85"/>
    <mergeCell ref="A86:G86"/>
    <mergeCell ref="H86:M86"/>
    <mergeCell ref="N86:T86"/>
    <mergeCell ref="AB86:AE86"/>
    <mergeCell ref="AF86:AN86"/>
    <mergeCell ref="A87:G87"/>
    <mergeCell ref="H87:T87"/>
    <mergeCell ref="U87:AA87"/>
    <mergeCell ref="AB87:AG87"/>
    <mergeCell ref="AH87:AN87"/>
    <mergeCell ref="R88:W88"/>
    <mergeCell ref="A10:G11"/>
    <mergeCell ref="A13:G15"/>
    <mergeCell ref="H13:AN14"/>
    <mergeCell ref="A16:G17"/>
    <mergeCell ref="A18:G19"/>
    <mergeCell ref="A21:G22"/>
    <mergeCell ref="A39:B42"/>
    <mergeCell ref="A43:G44"/>
    <mergeCell ref="A45:G46"/>
    <mergeCell ref="U45:AA46"/>
    <mergeCell ref="A47:E48"/>
    <mergeCell ref="U47:AA48"/>
    <mergeCell ref="A49:B50"/>
    <mergeCell ref="C49:E50"/>
    <mergeCell ref="U49:AA50"/>
    <mergeCell ref="A51:C52"/>
    <mergeCell ref="D51:G52"/>
    <mergeCell ref="A57:G58"/>
    <mergeCell ref="U57:AA58"/>
    <mergeCell ref="A59:D60"/>
    <mergeCell ref="U59:X60"/>
    <mergeCell ref="U66:AA67"/>
    <mergeCell ref="U68:AA69"/>
    <mergeCell ref="A76:G77"/>
    <mergeCell ref="U76:AA77"/>
    <mergeCell ref="AW78:AW79"/>
    <mergeCell ref="AX78:AX79"/>
    <mergeCell ref="AY78:AY79"/>
    <mergeCell ref="A79:G80"/>
    <mergeCell ref="U79:AA80"/>
    <mergeCell ref="U83:X84"/>
    <mergeCell ref="U85:AA86"/>
  </mergeCells>
  <phoneticPr fontId="38"/>
  <conditionalFormatting sqref="H82:T82">
    <cfRule type="expression" dxfId="7" priority="1" stopIfTrue="1">
      <formula>$H$83=""</formula>
    </cfRule>
  </conditionalFormatting>
  <conditionalFormatting sqref="H83:M86">
    <cfRule type="cellIs" dxfId="6" priority="2" stopIfTrue="1" operator="equal">
      <formula>0</formula>
    </cfRule>
  </conditionalFormatting>
  <conditionalFormatting sqref="H87:T87">
    <cfRule type="expression" dxfId="5" priority="3" stopIfTrue="1">
      <formula>$H$87=0</formula>
    </cfRule>
  </conditionalFormatting>
  <conditionalFormatting sqref="H12:W12">
    <cfRule type="cellIs" dxfId="4" priority="4" stopIfTrue="1" operator="equal">
      <formula>1</formula>
    </cfRule>
  </conditionalFormatting>
  <dataValidations count="22">
    <dataValidation type="list" allowBlank="1" showDropDown="0" showInputMessage="1" showErrorMessage="1" sqref="A45:G46">
      <formula1>$AR$62:$AR$63</formula1>
    </dataValidation>
    <dataValidation type="list" allowBlank="1" showDropDown="0" showInputMessage="1" showErrorMessage="1" sqref="AB84:AN84 AB23:AN23 H75:T75 AB75:AN75 H60 AB60:AN60">
      <formula1>$AP$43:$AP$49</formula1>
    </dataValidation>
    <dataValidation type="list" allowBlank="1" showDropDown="0" showInputMessage="1" showErrorMessage="1" sqref="AB78:AG78 H78:M78">
      <formula1>$AT$58:$AT$59</formula1>
    </dataValidation>
    <dataValidation type="list" allowBlank="1" showDropDown="0" showInputMessage="1" showErrorMessage="1" sqref="Z70:AC70">
      <formula1>$AW$68:$AW$69</formula1>
    </dataValidation>
    <dataValidation type="list" allowBlank="1" showDropDown="0" showInputMessage="1" showErrorMessage="1" sqref="D70:I70">
      <formula1>$AW$66:$AW$67</formula1>
    </dataValidation>
    <dataValidation type="list" allowBlank="1" showDropDown="0" showInputMessage="1" showErrorMessage="1" sqref="AE54:AL54 K54:R54">
      <formula1>$AP$80:$AP$87</formula1>
    </dataValidation>
    <dataValidation type="list" allowBlank="1" showDropDown="0" showInputMessage="1" showErrorMessage="1" sqref="A51:C52">
      <formula1>$AZ$51:$AZ$53</formula1>
    </dataValidation>
    <dataValidation type="list" allowBlank="1" showDropDown="0" showInputMessage="1" showErrorMessage="1" sqref="Z51:AN51">
      <formula1>$AW$56:$AW$57</formula1>
    </dataValidation>
    <dataValidation type="list" allowBlank="1" showDropDown="0" showInputMessage="1" showErrorMessage="1" sqref="AH52:AN52">
      <formula1>$AW$59:$AW$60</formula1>
    </dataValidation>
    <dataValidation type="list" allowBlank="1" showDropDown="0" showInputMessage="1" showErrorMessage="1" sqref="Z52:AF52">
      <formula1>$AW$58:$AW$59</formula1>
    </dataValidation>
    <dataValidation type="list" allowBlank="1" showDropDown="0" showInputMessage="1" showErrorMessage="1" sqref="A49:B50">
      <formula1>$AU$62:$AU$66</formula1>
    </dataValidation>
    <dataValidation type="list" allowBlank="1" showDropDown="0" showInputMessage="1" showErrorMessage="1" sqref="AB44:AN44">
      <formula1>$AP$62:$AP$65</formula1>
    </dataValidation>
    <dataValidation type="list" allowBlank="1" showDropDown="0" showInputMessage="1" showErrorMessage="1" sqref="I42:T42">
      <formula1>$AV$52:$AV$53</formula1>
    </dataValidation>
    <dataValidation type="list" allowBlank="1" showDropDown="0" showInputMessage="1" showErrorMessage="1" sqref="H24:T24 AB24:AN24">
      <formula1>$AP$52:$AP$55</formula1>
    </dataValidation>
    <dataValidation type="list" allowBlank="1" showDropDown="0" showInputMessage="1" showErrorMessage="1" sqref="L25 X25">
      <formula1>$AR$52:$AR$54</formula1>
    </dataValidation>
    <dataValidation type="list" allowBlank="1" showDropDown="0" showInputMessage="1" showErrorMessage="1" sqref="T18:AH18">
      <formula1>$AP$20:$AP$27</formula1>
    </dataValidation>
    <dataValidation type="list" allowBlank="1" showDropDown="0" showInputMessage="1" showErrorMessage="1" sqref="Q25:S25">
      <formula1>$AT$52:$AT$54</formula1>
    </dataValidation>
    <dataValidation type="list" allowBlank="1" showDropDown="0" showInputMessage="1" showErrorMessage="1" sqref="O18:S18">
      <formula1>$AV$39:$AV$40</formula1>
    </dataValidation>
    <dataValidation type="list" allowBlank="1" showDropDown="0" showInputMessage="1" showErrorMessage="1" sqref="AB11:AN11">
      <formula1>$AT$6:$AT$11</formula1>
    </dataValidation>
    <dataValidation type="list" allowBlank="1" showDropDown="0" showInputMessage="1" showErrorMessage="1" sqref="AB8:AN8">
      <formula1>$AP$6:$AP$10</formula1>
    </dataValidation>
    <dataValidation type="list" allowBlank="1" showDropDown="0" showInputMessage="1" showErrorMessage="1" sqref="J74:M74 AD74:AG74">
      <formula1>$AW$72:$AW$77</formula1>
    </dataValidation>
    <dataValidation type="list" allowBlank="1" showDropDown="0" showInputMessage="1" showErrorMessage="1" sqref="P74:T74 AJ74:AN74">
      <formula1>$AZ$72:$AZ$76</formula1>
    </dataValidation>
  </dataValidations>
  <hyperlinks>
    <hyperlink ref="D51:G52" location="部分使用!A1"/>
    <hyperlink ref="H8:T8" location="'基本情報１-2'!F2"/>
    <hyperlink ref="H7:T7" location="'基本情報1-1'!H2"/>
    <hyperlink ref="H6:AN6" location="'基本情報１-1'!G2"/>
  </hyperlinks>
  <printOptions horizontalCentered="1" verticalCentered="1"/>
  <pageMargins left="0.59055118110236227" right="0.59055118110236227" top="0" bottom="0" header="0.51181102362204722" footer="0.19685039370078741"/>
  <pageSetup paperSize="9" scale="99" fitToWidth="1" fitToHeight="1" orientation="portrait" usePrinterDefaults="1" verticalDpi="300"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16">
    <tabColor indexed="12"/>
  </sheetPr>
  <dimension ref="A1:CD46"/>
  <sheetViews>
    <sheetView view="pageBreakPreview" zoomScale="85" zoomScaleSheetLayoutView="85" workbookViewId="0">
      <pane ySplit="1" topLeftCell="A6" activePane="bottomLeft" state="frozen"/>
      <selection pane="bottomLeft" activeCell="K30" sqref="K30"/>
    </sheetView>
  </sheetViews>
  <sheetFormatPr defaultColWidth="2.25" defaultRowHeight="18" customHeight="1"/>
  <cols>
    <col min="1" max="1" width="2.875" style="627" customWidth="1"/>
    <col min="2" max="16384" width="2.25" style="627" bestFit="1" customWidth="0"/>
  </cols>
  <sheetData>
    <row r="1" spans="1:82" s="571" customFormat="1" ht="51" customHeight="1"/>
    <row r="2" spans="1:82" ht="18" customHeight="1">
      <c r="AA2" s="963" t="str">
        <f>IF(AND(工事カルテ!Q57="",工事カルテ!AK57=""),CONCATENATE(工事カルテ!M57,工事カルテ!T57,工事カルテ!S57),IF(工事カルテ!AK57="",CONCATENATE(工事カルテ!M57,工事カルテ!Q57,工事カルテ!S57),CONCATENATE(工事カルテ!AG57,工事カルテ!AK57,工事カルテ!AM57)))</f>
        <v>発○○第　　号</v>
      </c>
      <c r="AB2" s="963"/>
      <c r="AC2" s="963"/>
      <c r="AD2" s="963"/>
      <c r="AE2" s="963"/>
      <c r="AF2" s="963"/>
      <c r="AG2" s="963"/>
      <c r="AH2" s="963"/>
      <c r="AI2" s="963"/>
      <c r="AL2" s="627" t="s">
        <v>458</v>
      </c>
      <c r="AR2" s="627" t="str">
        <f>CONCATENATE("（第",DBCS(工事カルテ!AB53),"回）")</f>
        <v>（第回）</v>
      </c>
      <c r="AW2" s="627" t="s">
        <v>204</v>
      </c>
    </row>
    <row r="3" spans="1:82" ht="18" customHeight="1">
      <c r="AA3" s="959" t="str">
        <f>IF(AND(工事カルテ!L58="",工事カルテ!AF58=""),"令和　年　月　日",IF(工事カルテ!AF58="",工事カルテ!L58,工事カルテ!AF58))</f>
        <v>令和　年　月　日</v>
      </c>
      <c r="AB3" s="959"/>
      <c r="AC3" s="959"/>
      <c r="AD3" s="959"/>
      <c r="AE3" s="959"/>
      <c r="AF3" s="959"/>
      <c r="AG3" s="959"/>
      <c r="AH3" s="959"/>
      <c r="AI3" s="959"/>
      <c r="AL3" s="627" t="s">
        <v>674</v>
      </c>
    </row>
    <row r="4" spans="1:82" ht="18" customHeight="1">
      <c r="AL4" s="627" t="s">
        <v>675</v>
      </c>
    </row>
    <row r="5" spans="1:82" ht="18" customHeight="1">
      <c r="A5" s="630">
        <f>IF(工事カルテ!I40="","",工事カルテ!I40)</f>
        <v>0</v>
      </c>
      <c r="D5" s="952"/>
      <c r="AL5" s="627" t="s">
        <v>676</v>
      </c>
    </row>
    <row r="6" spans="1:82" ht="18" customHeight="1">
      <c r="A6" s="631" t="str">
        <f>CONCATENATE(IF(工事カルテ!I41="","",工事カルテ!I41),"　様")</f>
        <v>　　様</v>
      </c>
      <c r="E6" s="954"/>
    </row>
    <row r="7" spans="1:82" ht="18" customHeight="1">
      <c r="E7" s="954"/>
      <c r="AL7" s="627" t="s">
        <v>216</v>
      </c>
      <c r="BL7" s="627" t="s">
        <v>216</v>
      </c>
      <c r="BV7" s="627" t="s">
        <v>321</v>
      </c>
      <c r="CD7" s="627" t="s">
        <v>677</v>
      </c>
    </row>
    <row r="8" spans="1:82" ht="18" customHeight="1">
      <c r="AL8" s="627" t="str">
        <f>IF(工事カルテ!AB40="","　令和　年　月　日",IF(工事カルテ!AE54="",BL8,IF(工事カルテ!AB53=3,CONCATENATE(BL8,CC8,BV8,BT8,CD8),CONCATENATE(BL8,BT8,BV8))))</f>
        <v>　令和-118年1月0日</v>
      </c>
      <c r="BL8" s="627" t="str">
        <f>IF(工事カルテ!AB40="","",CONCATENATE("　令和",YEAR(工事カルテ!AB40)-2018,"年",MONTH(工事カルテ!AB40),"月",DAY(工事カルテ!AB40),"日"))</f>
        <v>　令和-118年1月0日</v>
      </c>
      <c r="BT8" s="627" t="s">
        <v>282</v>
      </c>
      <c r="BV8" s="627" t="str">
        <f>IF(工事カルテ!H61="","",CONCATENATE("令和",YEAR(工事カルテ!H61)-2018,"年",MONTH(工事カルテ!H61),"月",DAY(工事カルテ!H61),"日"))</f>
        <v/>
      </c>
      <c r="CC8" s="627" t="s">
        <v>346</v>
      </c>
      <c r="CD8" s="627" t="str">
        <f>IF(工事カルテ!AB61="","",CONCATENATE("令和",YEAR(工事カルテ!AB61)-2018,"年",MONTH(工事カルテ!AB61),"月",DAY(工事カルテ!AB61),"日"))</f>
        <v/>
      </c>
    </row>
    <row r="9" spans="1:82" ht="18" customHeight="1">
      <c r="V9" s="957" t="str">
        <f>CONCATENATE(工事カルテ!AT17,"　　",工事カルテ!AW17)</f>
        <v>倉吉市長　　広田　一恭</v>
      </c>
      <c r="BL9" s="970"/>
    </row>
    <row r="10" spans="1:82" ht="18" customHeight="1">
      <c r="AL10" s="627" t="s">
        <v>260</v>
      </c>
    </row>
    <row r="11" spans="1:82" ht="18" customHeight="1">
      <c r="I11" s="955" t="str">
        <f>IF(工事カルテ!H63=3,"工期の変更について（通知）","工事の変更について(通知)")</f>
        <v>工事の変更について(通知)</v>
      </c>
      <c r="J11" s="955"/>
      <c r="K11" s="955"/>
      <c r="L11" s="955"/>
      <c r="M11" s="955"/>
      <c r="N11" s="955"/>
      <c r="O11" s="955"/>
      <c r="P11" s="955"/>
      <c r="Q11" s="955"/>
      <c r="R11" s="955"/>
      <c r="S11" s="955"/>
      <c r="T11" s="955"/>
      <c r="U11" s="955"/>
      <c r="V11" s="955"/>
      <c r="W11" s="955"/>
      <c r="X11" s="955"/>
      <c r="Y11" s="955"/>
      <c r="Z11" s="955"/>
      <c r="AA11" s="955"/>
      <c r="AB11" s="955"/>
      <c r="AL11" s="964" t="str">
        <f>IF(AND(工事カルテ!K54="",工事カルテ!AE54=""),"　　",IF(工事カルテ!AE54="",工事カルテ!K54,工事カルテ!AE54))</f>
        <v>内容及び請負代金</v>
      </c>
    </row>
    <row r="12" spans="1:82" ht="18" customHeight="1">
      <c r="I12" s="955"/>
      <c r="J12" s="955"/>
      <c r="K12" s="955"/>
      <c r="L12" s="955"/>
      <c r="M12" s="955"/>
      <c r="N12" s="955"/>
      <c r="O12" s="955"/>
      <c r="P12" s="955"/>
      <c r="Q12" s="955"/>
      <c r="R12" s="955"/>
      <c r="S12" s="955"/>
      <c r="T12" s="955"/>
      <c r="U12" s="955"/>
      <c r="V12" s="955"/>
      <c r="W12" s="955"/>
      <c r="X12" s="955"/>
      <c r="Y12" s="955"/>
      <c r="Z12" s="955"/>
      <c r="AA12" s="955"/>
      <c r="AB12" s="955"/>
    </row>
    <row r="13" spans="1:82" ht="18" customHeight="1">
      <c r="I13" s="956"/>
      <c r="J13" s="956"/>
      <c r="K13" s="956"/>
      <c r="L13" s="956"/>
      <c r="M13" s="956"/>
      <c r="N13" s="956"/>
      <c r="O13" s="956"/>
      <c r="P13" s="956"/>
      <c r="Q13" s="956"/>
      <c r="R13" s="956"/>
      <c r="S13" s="956"/>
      <c r="T13" s="956"/>
      <c r="U13" s="956"/>
      <c r="V13" s="956"/>
      <c r="W13" s="956"/>
      <c r="X13" s="956"/>
      <c r="Y13" s="956"/>
      <c r="Z13" s="956"/>
      <c r="AA13" s="956"/>
      <c r="AB13" s="956"/>
      <c r="AL13" s="627" t="s">
        <v>610</v>
      </c>
    </row>
    <row r="14" spans="1:82" ht="18" customHeight="1">
      <c r="I14" s="956"/>
      <c r="J14" s="956"/>
      <c r="K14" s="956"/>
      <c r="L14" s="956"/>
      <c r="M14" s="956"/>
      <c r="N14" s="956"/>
      <c r="O14" s="956"/>
      <c r="P14" s="956"/>
      <c r="Q14" s="956"/>
      <c r="R14" s="956"/>
      <c r="S14" s="956"/>
      <c r="T14" s="956"/>
      <c r="U14" s="956"/>
      <c r="V14" s="956"/>
      <c r="W14" s="956"/>
      <c r="X14" s="956"/>
      <c r="Y14" s="956"/>
      <c r="Z14" s="956"/>
      <c r="AA14" s="956"/>
      <c r="AB14" s="956"/>
      <c r="AL14" s="965" t="str">
        <f>IF(AL11=AK18,AL19,IF(AL11=AK21,CONCATENATE(AL19,AL22),IF(AL11=AK23,CONCATENATE(AL19,AL24),IF(AL11=AK25,CONCATENATE(AL19,AL26),IF(AL11=AK28,AL29,IF(AL11=AK31,AL32,IF(AL11=AK34,AL35,CONCATENATE(AL19,AL24))))))))</f>
        <v>付で請負契約を締結した下記工事の工事内容を別添設計書のとおり変更したので、建設工事請負契約書第19条の規定により通知します。なお、同契約書第24条第１項に規定する協議を次によりおこないます。</v>
      </c>
      <c r="AM14" s="965"/>
      <c r="AN14" s="965"/>
      <c r="AO14" s="965"/>
      <c r="AP14" s="965"/>
      <c r="AQ14" s="965"/>
      <c r="AR14" s="965"/>
      <c r="AS14" s="965"/>
      <c r="AT14" s="965"/>
      <c r="AU14" s="965"/>
      <c r="AV14" s="965"/>
      <c r="AW14" s="965"/>
      <c r="AX14" s="965"/>
      <c r="AY14" s="965"/>
      <c r="AZ14" s="965"/>
      <c r="BA14" s="965"/>
      <c r="BB14" s="965"/>
      <c r="BC14" s="965"/>
      <c r="BD14" s="965"/>
      <c r="BE14" s="965"/>
      <c r="BF14" s="965"/>
      <c r="BG14" s="965"/>
      <c r="BH14" s="965"/>
      <c r="BI14" s="965"/>
      <c r="BJ14" s="965"/>
      <c r="BK14" s="965"/>
      <c r="BL14" s="965"/>
      <c r="BM14" s="965"/>
      <c r="BN14" s="965"/>
      <c r="BO14" s="965"/>
      <c r="BP14" s="965"/>
      <c r="BQ14" s="633"/>
      <c r="BR14" s="633"/>
      <c r="BS14" s="633"/>
      <c r="BT14" s="633"/>
    </row>
    <row r="15" spans="1:82" ht="18" customHeight="1">
      <c r="A15" s="947" t="str">
        <f>CONCATENATE(AL8,AL14)</f>
        <v>　令和-118年1月0日付で請負契約を締結した下記工事の工事内容を別添設計書のとおり変更したので、建設工事請負契約書第19条の規定により通知します。なお、同契約書第24条第１項に規定する協議を次によりおこないます。</v>
      </c>
      <c r="B15" s="947"/>
      <c r="C15" s="947"/>
      <c r="D15" s="947"/>
      <c r="E15" s="947"/>
      <c r="F15" s="947"/>
      <c r="G15" s="947"/>
      <c r="H15" s="947"/>
      <c r="I15" s="947"/>
      <c r="J15" s="947"/>
      <c r="K15" s="947"/>
      <c r="L15" s="947"/>
      <c r="M15" s="947"/>
      <c r="N15" s="947"/>
      <c r="O15" s="947"/>
      <c r="P15" s="947"/>
      <c r="Q15" s="947"/>
      <c r="R15" s="947"/>
      <c r="S15" s="947"/>
      <c r="T15" s="947"/>
      <c r="U15" s="947"/>
      <c r="V15" s="947"/>
      <c r="W15" s="947"/>
      <c r="X15" s="947"/>
      <c r="Y15" s="947"/>
      <c r="Z15" s="947"/>
      <c r="AA15" s="947"/>
      <c r="AB15" s="947"/>
      <c r="AC15" s="947"/>
      <c r="AD15" s="947"/>
      <c r="AE15" s="947"/>
      <c r="AF15" s="947"/>
      <c r="AG15" s="947"/>
      <c r="AH15" s="947"/>
      <c r="AI15" s="947"/>
      <c r="AJ15" s="947"/>
      <c r="AL15" s="965"/>
      <c r="AM15" s="965"/>
      <c r="AN15" s="965"/>
      <c r="AO15" s="965"/>
      <c r="AP15" s="965"/>
      <c r="AQ15" s="965"/>
      <c r="AR15" s="965"/>
      <c r="AS15" s="965"/>
      <c r="AT15" s="965"/>
      <c r="AU15" s="965"/>
      <c r="AV15" s="965"/>
      <c r="AW15" s="965"/>
      <c r="AX15" s="965"/>
      <c r="AY15" s="965"/>
      <c r="AZ15" s="965"/>
      <c r="BA15" s="965"/>
      <c r="BB15" s="965"/>
      <c r="BC15" s="965"/>
      <c r="BD15" s="965"/>
      <c r="BE15" s="965"/>
      <c r="BF15" s="965"/>
      <c r="BG15" s="965"/>
      <c r="BH15" s="965"/>
      <c r="BI15" s="965"/>
      <c r="BJ15" s="965"/>
      <c r="BK15" s="965"/>
      <c r="BL15" s="965"/>
      <c r="BM15" s="965"/>
      <c r="BN15" s="965"/>
      <c r="BO15" s="965"/>
      <c r="BP15" s="965"/>
      <c r="BQ15" s="633"/>
      <c r="BR15" s="633"/>
      <c r="BS15" s="633"/>
      <c r="BT15" s="633"/>
    </row>
    <row r="16" spans="1:82" ht="18" customHeight="1">
      <c r="A16" s="947"/>
      <c r="B16" s="947"/>
      <c r="C16" s="947"/>
      <c r="D16" s="947"/>
      <c r="E16" s="947"/>
      <c r="F16" s="947"/>
      <c r="G16" s="947"/>
      <c r="H16" s="947"/>
      <c r="I16" s="947"/>
      <c r="J16" s="947"/>
      <c r="K16" s="947"/>
      <c r="L16" s="947"/>
      <c r="M16" s="947"/>
      <c r="N16" s="947"/>
      <c r="O16" s="947"/>
      <c r="P16" s="947"/>
      <c r="Q16" s="947"/>
      <c r="R16" s="947"/>
      <c r="S16" s="947"/>
      <c r="T16" s="947"/>
      <c r="U16" s="947"/>
      <c r="V16" s="947"/>
      <c r="W16" s="947"/>
      <c r="X16" s="947"/>
      <c r="Y16" s="947"/>
      <c r="Z16" s="947"/>
      <c r="AA16" s="947"/>
      <c r="AB16" s="947"/>
      <c r="AC16" s="947"/>
      <c r="AD16" s="947"/>
      <c r="AE16" s="947"/>
      <c r="AF16" s="947"/>
      <c r="AG16" s="947"/>
      <c r="AH16" s="947"/>
      <c r="AI16" s="947"/>
      <c r="AJ16" s="947"/>
      <c r="AL16" s="965"/>
      <c r="AM16" s="965"/>
      <c r="AN16" s="965"/>
      <c r="AO16" s="965"/>
      <c r="AP16" s="965"/>
      <c r="AQ16" s="965"/>
      <c r="AR16" s="965"/>
      <c r="AS16" s="965"/>
      <c r="AT16" s="965"/>
      <c r="AU16" s="965"/>
      <c r="AV16" s="965"/>
      <c r="AW16" s="965"/>
      <c r="AX16" s="965"/>
      <c r="AY16" s="965"/>
      <c r="AZ16" s="965"/>
      <c r="BA16" s="965"/>
      <c r="BB16" s="965"/>
      <c r="BC16" s="965"/>
      <c r="BD16" s="965"/>
      <c r="BE16" s="965"/>
      <c r="BF16" s="965"/>
      <c r="BG16" s="965"/>
      <c r="BH16" s="965"/>
      <c r="BI16" s="965"/>
      <c r="BJ16" s="965"/>
      <c r="BK16" s="965"/>
      <c r="BL16" s="965"/>
      <c r="BM16" s="965"/>
      <c r="BN16" s="965"/>
      <c r="BO16" s="965"/>
      <c r="BP16" s="965"/>
      <c r="BQ16" s="633"/>
      <c r="BR16" s="633"/>
      <c r="BS16" s="633"/>
      <c r="BT16" s="633"/>
    </row>
    <row r="17" spans="1:68" ht="18" customHeight="1">
      <c r="A17" s="947"/>
      <c r="B17" s="947"/>
      <c r="C17" s="947"/>
      <c r="D17" s="947"/>
      <c r="E17" s="947"/>
      <c r="F17" s="947"/>
      <c r="G17" s="947"/>
      <c r="H17" s="947"/>
      <c r="I17" s="947"/>
      <c r="J17" s="947"/>
      <c r="K17" s="947"/>
      <c r="L17" s="947"/>
      <c r="M17" s="947"/>
      <c r="N17" s="947"/>
      <c r="O17" s="947"/>
      <c r="P17" s="947"/>
      <c r="Q17" s="947"/>
      <c r="R17" s="947"/>
      <c r="S17" s="947"/>
      <c r="T17" s="947"/>
      <c r="U17" s="947"/>
      <c r="V17" s="947"/>
      <c r="W17" s="947"/>
      <c r="X17" s="947"/>
      <c r="Y17" s="947"/>
      <c r="Z17" s="947"/>
      <c r="AA17" s="947"/>
      <c r="AB17" s="947"/>
      <c r="AC17" s="947"/>
      <c r="AD17" s="947"/>
      <c r="AE17" s="947"/>
      <c r="AF17" s="947"/>
      <c r="AG17" s="947"/>
      <c r="AH17" s="947"/>
      <c r="AI17" s="947"/>
      <c r="AJ17" s="947"/>
      <c r="AL17" s="633"/>
      <c r="AM17" s="633"/>
      <c r="AN17" s="633"/>
      <c r="AO17" s="633"/>
      <c r="AP17" s="633"/>
      <c r="AQ17" s="633"/>
      <c r="AR17" s="633"/>
      <c r="AS17" s="633"/>
      <c r="AT17" s="633"/>
      <c r="AU17" s="633"/>
      <c r="AV17" s="633"/>
      <c r="AW17" s="633"/>
      <c r="AX17" s="633"/>
      <c r="AY17" s="633"/>
      <c r="AZ17" s="633"/>
      <c r="BA17" s="633"/>
      <c r="BB17" s="633"/>
      <c r="BC17" s="633"/>
      <c r="BD17" s="633"/>
      <c r="BE17" s="633"/>
      <c r="BF17" s="633"/>
      <c r="BG17" s="633"/>
      <c r="BH17" s="633"/>
      <c r="BI17" s="633"/>
      <c r="BJ17" s="633"/>
      <c r="BK17" s="633"/>
      <c r="BL17" s="633"/>
      <c r="BM17" s="633"/>
      <c r="BN17" s="633"/>
      <c r="BO17" s="633"/>
      <c r="BP17" s="633"/>
    </row>
    <row r="18" spans="1:68" ht="18" customHeight="1">
      <c r="AK18" s="627" t="s">
        <v>634</v>
      </c>
    </row>
    <row r="19" spans="1:68" ht="18" customHeight="1">
      <c r="AL19" s="966" t="s">
        <v>295</v>
      </c>
      <c r="AM19" s="966"/>
      <c r="AN19" s="966"/>
      <c r="AO19" s="966"/>
      <c r="AP19" s="966"/>
      <c r="AQ19" s="966"/>
      <c r="AR19" s="966"/>
      <c r="AS19" s="966"/>
      <c r="AT19" s="966"/>
      <c r="AU19" s="966"/>
      <c r="AV19" s="966"/>
      <c r="AW19" s="966"/>
      <c r="AX19" s="966"/>
      <c r="AY19" s="966"/>
      <c r="AZ19" s="966"/>
      <c r="BA19" s="966"/>
      <c r="BB19" s="966"/>
      <c r="BC19" s="966"/>
      <c r="BD19" s="966"/>
      <c r="BE19" s="966"/>
      <c r="BF19" s="966"/>
      <c r="BG19" s="966"/>
      <c r="BH19" s="966"/>
      <c r="BI19" s="966"/>
      <c r="BJ19" s="966"/>
      <c r="BK19" s="966"/>
      <c r="BL19" s="966"/>
      <c r="BM19" s="966"/>
      <c r="BN19" s="966"/>
      <c r="BO19" s="966"/>
      <c r="BP19" s="966"/>
    </row>
    <row r="20" spans="1:68" ht="18" customHeight="1">
      <c r="R20" s="671" t="s">
        <v>595</v>
      </c>
      <c r="S20" s="671"/>
      <c r="AL20" s="966"/>
      <c r="AM20" s="966"/>
      <c r="AN20" s="966"/>
      <c r="AO20" s="966"/>
      <c r="AP20" s="966"/>
      <c r="AQ20" s="966"/>
      <c r="AR20" s="966"/>
      <c r="AS20" s="966"/>
      <c r="AT20" s="966"/>
      <c r="AU20" s="966"/>
      <c r="AV20" s="966"/>
      <c r="AW20" s="966"/>
      <c r="AX20" s="966"/>
      <c r="AY20" s="966"/>
      <c r="AZ20" s="966"/>
      <c r="BA20" s="966"/>
      <c r="BB20" s="966"/>
      <c r="BC20" s="966"/>
      <c r="BD20" s="966"/>
      <c r="BE20" s="966"/>
      <c r="BF20" s="966"/>
      <c r="BG20" s="966"/>
      <c r="BH20" s="966"/>
      <c r="BI20" s="966"/>
      <c r="BJ20" s="966"/>
      <c r="BK20" s="966"/>
      <c r="BL20" s="966"/>
      <c r="BM20" s="966"/>
      <c r="BN20" s="966"/>
      <c r="BO20" s="966"/>
      <c r="BP20" s="966"/>
    </row>
    <row r="21" spans="1:68" ht="18" customHeight="1">
      <c r="AK21" s="627" t="s">
        <v>525</v>
      </c>
    </row>
    <row r="22" spans="1:68" ht="18" customHeight="1">
      <c r="AL22" s="967" t="s">
        <v>540</v>
      </c>
    </row>
    <row r="23" spans="1:68" ht="18" customHeight="1">
      <c r="B23" s="949" t="s">
        <v>174</v>
      </c>
      <c r="C23" s="949"/>
      <c r="D23" s="953" t="s">
        <v>255</v>
      </c>
      <c r="E23" s="953"/>
      <c r="F23" s="953"/>
      <c r="G23" s="953"/>
      <c r="H23" s="953"/>
      <c r="K23" s="957">
        <f>IF(工事カルテ!H6="","",工事カルテ!H6)</f>
        <v>0</v>
      </c>
      <c r="AK23" s="627" t="s">
        <v>73</v>
      </c>
    </row>
    <row r="24" spans="1:68" ht="18" customHeight="1">
      <c r="B24" s="949" t="s">
        <v>307</v>
      </c>
      <c r="C24" s="949"/>
      <c r="D24" s="953" t="s">
        <v>164</v>
      </c>
      <c r="E24" s="953"/>
      <c r="F24" s="953"/>
      <c r="G24" s="953"/>
      <c r="H24" s="953"/>
      <c r="K24" s="957">
        <f>IF(工事カルテ!H7="","",工事カルテ!H7)</f>
        <v>0</v>
      </c>
      <c r="AL24" s="967" t="s">
        <v>524</v>
      </c>
    </row>
    <row r="25" spans="1:68" ht="18" customHeight="1">
      <c r="B25" s="949" t="s">
        <v>679</v>
      </c>
      <c r="C25" s="949"/>
      <c r="D25" s="953" t="s">
        <v>158</v>
      </c>
      <c r="E25" s="953"/>
      <c r="F25" s="953"/>
      <c r="G25" s="953"/>
      <c r="H25" s="953"/>
      <c r="K25" s="958" t="str">
        <f>IF(工事カルテ!AB39="","　　　　　",IF(AND(工事カルテ!H62="",工事カルテ!AB62=""),DBCS(FIXED(工事カルテ!AB39,0)),IF(工事カルテ!AB62="",DBCS(FIXED(工事カルテ!H62,0)),DBCS(FIXED(工事カルテ!AB62,0)))))</f>
        <v>０</v>
      </c>
      <c r="AK25" s="627" t="s">
        <v>214</v>
      </c>
    </row>
    <row r="26" spans="1:68" ht="18" customHeight="1">
      <c r="B26" s="949" t="s">
        <v>318</v>
      </c>
      <c r="C26" s="949"/>
      <c r="D26" s="953" t="s">
        <v>285</v>
      </c>
      <c r="E26" s="953"/>
      <c r="F26" s="953"/>
      <c r="G26" s="953"/>
      <c r="H26" s="953"/>
      <c r="K26" s="959">
        <f>IF(OR(工事カルテ!H12="",工事カルテ!H12="契約の日",工事カルテ!H12="契約日の翌日"),"令和　年　月　日",工事カルテ!H12)</f>
        <v>0</v>
      </c>
      <c r="L26" s="959"/>
      <c r="M26" s="959"/>
      <c r="N26" s="959"/>
      <c r="O26" s="959"/>
      <c r="P26" s="959"/>
      <c r="Q26" s="959"/>
      <c r="R26" s="959"/>
      <c r="S26" s="959"/>
      <c r="T26" s="671" t="s">
        <v>286</v>
      </c>
      <c r="U26" s="671"/>
      <c r="V26" s="959" t="str">
        <f>IF(工事カルテ!K54="","令和　年　月　日",IF(AND(工事カルテ!J63="",工事カルテ!AD63=""),工事カルテ!Y12,IF(工事カルテ!AD63="",工事カルテ!J63,工事カルテ!AD63)))</f>
        <v>変更なし</v>
      </c>
      <c r="W26" s="959"/>
      <c r="X26" s="959"/>
      <c r="Y26" s="959"/>
      <c r="Z26" s="959"/>
      <c r="AA26" s="959"/>
      <c r="AB26" s="959"/>
      <c r="AC26" s="959"/>
      <c r="AD26" s="959"/>
      <c r="AL26" s="966" t="s">
        <v>3</v>
      </c>
      <c r="AM26" s="966"/>
      <c r="AN26" s="966"/>
      <c r="AO26" s="966"/>
      <c r="AP26" s="966"/>
      <c r="AQ26" s="966"/>
      <c r="AR26" s="966"/>
      <c r="AS26" s="966"/>
      <c r="AT26" s="966"/>
      <c r="AU26" s="966"/>
      <c r="AV26" s="966"/>
      <c r="AW26" s="966"/>
      <c r="AX26" s="966"/>
      <c r="AY26" s="966"/>
      <c r="AZ26" s="966"/>
      <c r="BA26" s="966"/>
      <c r="BB26" s="966"/>
      <c r="BC26" s="966"/>
      <c r="BD26" s="966"/>
      <c r="BE26" s="966"/>
      <c r="BF26" s="966"/>
      <c r="BG26" s="966"/>
      <c r="BH26" s="966"/>
      <c r="BI26" s="966"/>
      <c r="BJ26" s="966"/>
      <c r="BK26" s="966"/>
      <c r="BL26" s="966"/>
      <c r="BM26" s="966"/>
      <c r="BN26" s="966"/>
      <c r="BO26" s="966"/>
      <c r="BP26" s="966"/>
    </row>
    <row r="27" spans="1:68" ht="18" customHeight="1">
      <c r="B27" s="949" t="s">
        <v>680</v>
      </c>
      <c r="C27" s="949"/>
      <c r="D27" s="953" t="s">
        <v>681</v>
      </c>
      <c r="E27" s="953"/>
      <c r="F27" s="953"/>
      <c r="G27" s="953"/>
      <c r="H27" s="953"/>
      <c r="K27" s="627" t="s">
        <v>660</v>
      </c>
      <c r="AL27" s="966"/>
      <c r="AM27" s="966"/>
      <c r="AN27" s="966"/>
      <c r="AO27" s="966"/>
      <c r="AP27" s="966"/>
      <c r="AQ27" s="966"/>
      <c r="AR27" s="966"/>
      <c r="AS27" s="966"/>
      <c r="AT27" s="966"/>
      <c r="AU27" s="966"/>
      <c r="AV27" s="966"/>
      <c r="AW27" s="966"/>
      <c r="AX27" s="966"/>
      <c r="AY27" s="966"/>
      <c r="AZ27" s="966"/>
      <c r="BA27" s="966"/>
      <c r="BB27" s="966"/>
      <c r="BC27" s="966"/>
      <c r="BD27" s="966"/>
      <c r="BE27" s="966"/>
      <c r="BF27" s="966"/>
      <c r="BG27" s="966"/>
      <c r="BH27" s="966"/>
      <c r="BI27" s="966"/>
      <c r="BJ27" s="966"/>
      <c r="BK27" s="966"/>
      <c r="BL27" s="966"/>
      <c r="BM27" s="966"/>
      <c r="BN27" s="966"/>
      <c r="BO27" s="966"/>
      <c r="BP27" s="966"/>
    </row>
    <row r="28" spans="1:68" ht="18" customHeight="1">
      <c r="B28" s="949" t="s">
        <v>684</v>
      </c>
      <c r="C28" s="949"/>
      <c r="D28" s="953" t="s">
        <v>482</v>
      </c>
      <c r="E28" s="953"/>
      <c r="F28" s="953"/>
      <c r="G28" s="953"/>
      <c r="H28" s="953"/>
      <c r="AK28" s="627" t="s">
        <v>316</v>
      </c>
    </row>
    <row r="29" spans="1:68" ht="18" customHeight="1">
      <c r="B29" s="949" t="s">
        <v>581</v>
      </c>
      <c r="C29" s="949" t="s">
        <v>174</v>
      </c>
      <c r="D29" s="671" t="s">
        <v>49</v>
      </c>
      <c r="E29" s="953" t="s">
        <v>483</v>
      </c>
      <c r="F29" s="953"/>
      <c r="G29" s="953"/>
      <c r="K29" s="960" t="str">
        <f>IF(AND(工事カルテ!H59="",工事カルテ!AB59=""),"令和　年　月　日（　）",IF(工事カルテ!AB59="",工事カルテ!H59,工事カルテ!AB59))</f>
        <v>令和　年　月　日（　）</v>
      </c>
      <c r="L29" s="960"/>
      <c r="M29" s="960"/>
      <c r="N29" s="960"/>
      <c r="O29" s="960"/>
      <c r="P29" s="960"/>
      <c r="Q29" s="960"/>
      <c r="R29" s="960"/>
      <c r="S29" s="960"/>
      <c r="T29" s="960"/>
      <c r="U29" s="960"/>
      <c r="W29" s="961" t="str">
        <f>IF(AND(工事カルテ!P59="",工事カルテ!AJ59=""),"午前（午後）　時　分",IF(工事カルテ!AJ59="",工事カルテ!P59,工事カルテ!AJ59))</f>
        <v>午前（午後）　時　分</v>
      </c>
      <c r="AL29" s="966" t="s">
        <v>685</v>
      </c>
      <c r="AM29" s="966"/>
      <c r="AN29" s="966"/>
      <c r="AO29" s="966"/>
      <c r="AP29" s="966"/>
      <c r="AQ29" s="966"/>
      <c r="AR29" s="966"/>
      <c r="AS29" s="966"/>
      <c r="AT29" s="966"/>
      <c r="AU29" s="966"/>
      <c r="AV29" s="966"/>
      <c r="AW29" s="966"/>
      <c r="AX29" s="966"/>
      <c r="AY29" s="966"/>
      <c r="AZ29" s="966"/>
      <c r="BA29" s="966"/>
      <c r="BB29" s="966"/>
      <c r="BC29" s="966"/>
      <c r="BD29" s="966"/>
      <c r="BE29" s="966"/>
      <c r="BF29" s="966"/>
      <c r="BG29" s="966"/>
      <c r="BH29" s="966"/>
      <c r="BI29" s="966"/>
      <c r="BJ29" s="966"/>
      <c r="BK29" s="966"/>
      <c r="BL29" s="966"/>
      <c r="BM29" s="966"/>
      <c r="BN29" s="966"/>
      <c r="BO29" s="966"/>
      <c r="BP29" s="966"/>
    </row>
    <row r="30" spans="1:68" ht="18.75" customHeight="1">
      <c r="B30" s="949" t="s">
        <v>581</v>
      </c>
      <c r="C30" s="949" t="s">
        <v>307</v>
      </c>
      <c r="D30" s="671" t="s">
        <v>49</v>
      </c>
      <c r="E30" s="953" t="s">
        <v>262</v>
      </c>
      <c r="F30" s="953"/>
      <c r="G30" s="953"/>
      <c r="K30" s="961" t="str">
        <f>IF(AND(工事カルテ!H60="",工事カルテ!AB60=""),"倉吉市役所　　課",IF(工事カルテ!AB60="",工事カルテ!H60,工事カルテ!AB60))</f>
        <v>倉吉市役所　　課</v>
      </c>
      <c r="AL30" s="966"/>
      <c r="AM30" s="966"/>
      <c r="AN30" s="966"/>
      <c r="AO30" s="966"/>
      <c r="AP30" s="966"/>
      <c r="AQ30" s="966"/>
      <c r="AR30" s="966"/>
      <c r="AS30" s="966"/>
      <c r="AT30" s="966"/>
      <c r="AU30" s="966"/>
      <c r="AV30" s="966"/>
      <c r="AW30" s="966"/>
      <c r="AX30" s="966"/>
      <c r="AY30" s="966"/>
      <c r="AZ30" s="966"/>
      <c r="BA30" s="966"/>
      <c r="BB30" s="966"/>
      <c r="BC30" s="966"/>
      <c r="BD30" s="966"/>
      <c r="BE30" s="966"/>
      <c r="BF30" s="966"/>
      <c r="BG30" s="966"/>
      <c r="BH30" s="966"/>
      <c r="BI30" s="966"/>
      <c r="BJ30" s="966"/>
      <c r="BK30" s="966"/>
      <c r="BL30" s="966"/>
      <c r="BM30" s="966"/>
      <c r="BN30" s="966"/>
      <c r="BO30" s="966"/>
      <c r="BP30" s="966"/>
    </row>
    <row r="31" spans="1:68" ht="18.75" customHeight="1">
      <c r="B31" s="949"/>
      <c r="C31" s="949"/>
      <c r="D31" s="671"/>
      <c r="E31" s="953"/>
      <c r="F31" s="953"/>
      <c r="G31" s="953"/>
      <c r="AK31" s="627" t="s">
        <v>110</v>
      </c>
    </row>
    <row r="32" spans="1:68" ht="18" customHeight="1">
      <c r="A32" s="948"/>
      <c r="B32" s="950"/>
      <c r="C32" s="950"/>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L32" s="966" t="s">
        <v>504</v>
      </c>
      <c r="AM32" s="966"/>
      <c r="AN32" s="966"/>
      <c r="AO32" s="966"/>
      <c r="AP32" s="966"/>
      <c r="AQ32" s="966"/>
      <c r="AR32" s="966"/>
      <c r="AS32" s="966"/>
      <c r="AT32" s="966"/>
      <c r="AU32" s="966"/>
      <c r="AV32" s="966"/>
      <c r="AW32" s="966"/>
      <c r="AX32" s="966"/>
      <c r="AY32" s="966"/>
      <c r="AZ32" s="966"/>
      <c r="BA32" s="966"/>
      <c r="BB32" s="966"/>
      <c r="BC32" s="966"/>
      <c r="BD32" s="966"/>
      <c r="BE32" s="966"/>
      <c r="BF32" s="966"/>
      <c r="BG32" s="966"/>
      <c r="BH32" s="966"/>
      <c r="BI32" s="966"/>
      <c r="BJ32" s="966"/>
      <c r="BK32" s="966"/>
      <c r="BL32" s="966"/>
      <c r="BM32" s="966"/>
      <c r="BN32" s="966"/>
      <c r="BO32" s="966"/>
      <c r="BP32" s="966"/>
    </row>
    <row r="33" spans="2:68" ht="18" customHeight="1">
      <c r="AL33" s="966"/>
      <c r="AM33" s="966"/>
      <c r="AN33" s="966"/>
      <c r="AO33" s="966"/>
      <c r="AP33" s="966"/>
      <c r="AQ33" s="966"/>
      <c r="AR33" s="966"/>
      <c r="AS33" s="966"/>
      <c r="AT33" s="966"/>
      <c r="AU33" s="966"/>
      <c r="AV33" s="966"/>
      <c r="AW33" s="966"/>
      <c r="AX33" s="966"/>
      <c r="AY33" s="966"/>
      <c r="AZ33" s="966"/>
      <c r="BA33" s="966"/>
      <c r="BB33" s="966"/>
      <c r="BC33" s="966"/>
      <c r="BD33" s="966"/>
      <c r="BE33" s="966"/>
      <c r="BF33" s="966"/>
      <c r="BG33" s="966"/>
      <c r="BH33" s="966"/>
      <c r="BI33" s="966"/>
      <c r="BJ33" s="966"/>
      <c r="BK33" s="966"/>
      <c r="BL33" s="966"/>
      <c r="BM33" s="966"/>
      <c r="BN33" s="966"/>
      <c r="BO33" s="966"/>
      <c r="BP33" s="966"/>
    </row>
    <row r="34" spans="2:68" ht="18" customHeight="1">
      <c r="AK34" s="627" t="s">
        <v>104</v>
      </c>
    </row>
    <row r="35" spans="2:68" ht="18" customHeight="1">
      <c r="B35" s="951" t="s">
        <v>568</v>
      </c>
      <c r="C35" s="951"/>
      <c r="D35" s="951"/>
      <c r="E35" s="951"/>
      <c r="F35" s="951"/>
      <c r="G35" s="951"/>
      <c r="H35" s="951"/>
      <c r="I35" s="951"/>
      <c r="J35" s="951"/>
      <c r="K35" s="951"/>
      <c r="L35" s="951"/>
      <c r="M35" s="951"/>
      <c r="N35" s="951"/>
      <c r="O35" s="951"/>
      <c r="P35" s="951"/>
      <c r="Q35" s="951"/>
      <c r="AL35" s="966" t="s">
        <v>601</v>
      </c>
      <c r="AM35" s="966"/>
      <c r="AN35" s="966"/>
      <c r="AO35" s="966"/>
      <c r="AP35" s="966"/>
      <c r="AQ35" s="966"/>
      <c r="AR35" s="966"/>
      <c r="AS35" s="966"/>
      <c r="AT35" s="966"/>
      <c r="AU35" s="966"/>
      <c r="AV35" s="966"/>
      <c r="AW35" s="966"/>
      <c r="AX35" s="966"/>
      <c r="AY35" s="966"/>
      <c r="AZ35" s="966"/>
      <c r="BA35" s="966"/>
      <c r="BB35" s="966"/>
      <c r="BC35" s="966"/>
      <c r="BD35" s="966"/>
      <c r="BE35" s="966"/>
      <c r="BF35" s="966"/>
      <c r="BG35" s="966"/>
      <c r="BH35" s="966"/>
      <c r="BI35" s="966"/>
      <c r="BJ35" s="966"/>
      <c r="BK35" s="966"/>
      <c r="BL35" s="966"/>
      <c r="BM35" s="966"/>
      <c r="BN35" s="966"/>
      <c r="BO35" s="966"/>
      <c r="BP35" s="966"/>
    </row>
    <row r="36" spans="2:68" ht="18" customHeight="1">
      <c r="B36" s="951"/>
      <c r="C36" s="951"/>
      <c r="D36" s="951"/>
      <c r="E36" s="951"/>
      <c r="F36" s="951"/>
      <c r="G36" s="951"/>
      <c r="H36" s="951"/>
      <c r="I36" s="951"/>
      <c r="J36" s="951"/>
      <c r="K36" s="951"/>
      <c r="L36" s="951"/>
      <c r="M36" s="951"/>
      <c r="N36" s="951"/>
      <c r="O36" s="951"/>
      <c r="P36" s="951"/>
      <c r="Q36" s="951"/>
      <c r="AL36" s="966"/>
      <c r="AM36" s="966"/>
      <c r="AN36" s="966"/>
      <c r="AO36" s="966"/>
      <c r="AP36" s="966"/>
      <c r="AQ36" s="966"/>
      <c r="AR36" s="966"/>
      <c r="AS36" s="966"/>
      <c r="AT36" s="966"/>
      <c r="AU36" s="966"/>
      <c r="AV36" s="966"/>
      <c r="AW36" s="966"/>
      <c r="AX36" s="966"/>
      <c r="AY36" s="966"/>
      <c r="AZ36" s="966"/>
      <c r="BA36" s="966"/>
      <c r="BB36" s="966"/>
      <c r="BC36" s="966"/>
      <c r="BD36" s="966"/>
      <c r="BE36" s="966"/>
      <c r="BF36" s="966"/>
      <c r="BG36" s="966"/>
      <c r="BH36" s="966"/>
      <c r="BI36" s="966"/>
      <c r="BJ36" s="966"/>
      <c r="BK36" s="966"/>
      <c r="BL36" s="966"/>
      <c r="BM36" s="966"/>
      <c r="BN36" s="966"/>
      <c r="BO36" s="966"/>
      <c r="BP36" s="966"/>
    </row>
    <row r="37" spans="2:68" ht="18" customHeight="1">
      <c r="AL37" s="968"/>
      <c r="AM37" s="968"/>
      <c r="AN37" s="968"/>
      <c r="AO37" s="968"/>
      <c r="AP37" s="968"/>
      <c r="AQ37" s="968"/>
      <c r="AR37" s="968"/>
      <c r="AS37" s="968"/>
      <c r="AT37" s="968"/>
      <c r="AU37" s="968"/>
      <c r="AV37" s="968"/>
      <c r="AW37" s="968"/>
      <c r="AX37" s="968"/>
      <c r="AY37" s="968"/>
      <c r="AZ37" s="968"/>
      <c r="BA37" s="968"/>
      <c r="BB37" s="968"/>
      <c r="BC37" s="968"/>
      <c r="BD37" s="968"/>
      <c r="BE37" s="968"/>
      <c r="BF37" s="968"/>
      <c r="BG37" s="968"/>
      <c r="BH37" s="968"/>
      <c r="BI37" s="968"/>
      <c r="BJ37" s="968"/>
      <c r="BK37" s="968"/>
      <c r="BL37" s="968"/>
      <c r="BM37" s="968"/>
      <c r="BN37" s="968"/>
      <c r="BO37" s="968"/>
      <c r="BP37" s="968"/>
    </row>
    <row r="38" spans="2:68" ht="18" customHeight="1">
      <c r="C38" s="607" t="s">
        <v>686</v>
      </c>
      <c r="D38" s="607"/>
      <c r="E38" s="607"/>
      <c r="F38" s="607"/>
      <c r="G38" s="607"/>
      <c r="H38" s="607"/>
      <c r="I38" s="607"/>
      <c r="J38" s="607"/>
      <c r="K38" s="607"/>
      <c r="L38" s="607"/>
    </row>
    <row r="39" spans="2:68" ht="18" customHeight="1"/>
    <row r="40" spans="2:68" ht="18" customHeight="1">
      <c r="N40" s="962" t="s">
        <v>413</v>
      </c>
      <c r="O40" s="962"/>
      <c r="P40" s="962"/>
      <c r="Q40" s="962"/>
      <c r="R40" s="962"/>
      <c r="S40" s="962"/>
      <c r="U40" s="957">
        <f>IF(工事カルテ!I39="","受注者　住　　　　所",工事カルテ!I39)</f>
        <v>0</v>
      </c>
    </row>
    <row r="41" spans="2:68" ht="18" customHeight="1">
      <c r="N41" s="962" t="s">
        <v>80</v>
      </c>
      <c r="O41" s="962"/>
      <c r="P41" s="962"/>
      <c r="Q41" s="962"/>
      <c r="R41" s="962"/>
      <c r="S41" s="962"/>
      <c r="U41" s="957">
        <f>IF(工事カルテ!I40="","　　　　商号又は名称",工事カルテ!I40)</f>
        <v>0</v>
      </c>
      <c r="AR41" s="969"/>
      <c r="AS41" s="969"/>
      <c r="AT41" s="605"/>
      <c r="AU41" s="605"/>
    </row>
    <row r="42" spans="2:68" ht="18" customHeight="1">
      <c r="N42" s="962" t="s">
        <v>688</v>
      </c>
      <c r="O42" s="962"/>
      <c r="P42" s="962"/>
      <c r="Q42" s="962"/>
      <c r="R42" s="962"/>
      <c r="S42" s="962"/>
      <c r="U42" s="957" t="str">
        <f>IF(工事カルテ!I41="","　　　　代表者職氏名",工事カルテ!I41)</f>
        <v>　</v>
      </c>
      <c r="AH42" s="627" t="s">
        <v>128</v>
      </c>
      <c r="AP42" s="969"/>
      <c r="AQ42" s="969"/>
      <c r="AR42" s="969"/>
      <c r="AS42" s="969"/>
      <c r="AT42" s="969"/>
      <c r="AU42" s="969"/>
    </row>
    <row r="43" spans="2:68" ht="18" customHeight="1">
      <c r="AO43" s="969"/>
      <c r="AP43" s="969"/>
      <c r="AQ43" s="969"/>
      <c r="AR43" s="969"/>
      <c r="AS43" s="969"/>
      <c r="AT43" s="605"/>
      <c r="AU43" s="605"/>
    </row>
    <row r="44" spans="2:68" ht="18" customHeight="1">
      <c r="AO44" s="969"/>
      <c r="AP44" s="969"/>
      <c r="AQ44" s="969"/>
      <c r="AR44" s="969"/>
      <c r="AS44" s="969"/>
      <c r="AT44" s="969"/>
      <c r="AU44" s="969"/>
    </row>
    <row r="45" spans="2:68" ht="18" customHeight="1">
      <c r="AO45" s="969"/>
      <c r="AP45" s="969"/>
      <c r="AQ45" s="969"/>
    </row>
    <row r="46" spans="2:68" ht="18" customHeight="1">
      <c r="AO46" s="969"/>
    </row>
  </sheetData>
  <mergeCells count="27">
    <mergeCell ref="AA2:AI2"/>
    <mergeCell ref="AA3:AI3"/>
    <mergeCell ref="R20:S20"/>
    <mergeCell ref="D23:H23"/>
    <mergeCell ref="D24:H24"/>
    <mergeCell ref="D25:H25"/>
    <mergeCell ref="D26:H26"/>
    <mergeCell ref="K26:S26"/>
    <mergeCell ref="T26:U26"/>
    <mergeCell ref="V26:AD26"/>
    <mergeCell ref="D27:H27"/>
    <mergeCell ref="D28:H28"/>
    <mergeCell ref="E29:G29"/>
    <mergeCell ref="K29:U29"/>
    <mergeCell ref="E30:G30"/>
    <mergeCell ref="N40:S40"/>
    <mergeCell ref="N41:S41"/>
    <mergeCell ref="N42:S42"/>
    <mergeCell ref="I11:AB12"/>
    <mergeCell ref="AL14:BP16"/>
    <mergeCell ref="A15:AJ17"/>
    <mergeCell ref="AL19:BP20"/>
    <mergeCell ref="AL26:BP27"/>
    <mergeCell ref="AL29:BP30"/>
    <mergeCell ref="AL32:BP33"/>
    <mergeCell ref="B35:Q36"/>
    <mergeCell ref="AL35:BP37"/>
  </mergeCells>
  <phoneticPr fontId="38"/>
  <hyperlinks>
    <hyperlink ref="K29:U29" location="工事カルテ!H59"/>
    <hyperlink ref="W29" location="工事カルテ!P59"/>
    <hyperlink ref="K30" location="工事カルテ!H60"/>
    <hyperlink ref="K26:S26" location="工事カルテ!H12"/>
    <hyperlink ref="V26:AD26" location="工事カルテ!Y12"/>
    <hyperlink ref="AL11" location="工事カルテ!K54"/>
    <hyperlink ref="AA3:AI3" location="工事カルテ!L58"/>
    <hyperlink ref="AA2:AI2" location="工事カルテ!M21"/>
  </hyperlinks>
  <pageMargins left="0.78740157480314954" right="0.78740157480314954"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25">
    <tabColor indexed="12"/>
  </sheetPr>
  <dimension ref="A1:G26"/>
  <sheetViews>
    <sheetView view="pageBreakPreview" zoomScaleSheetLayoutView="100" workbookViewId="0">
      <pane ySplit="1" topLeftCell="A2" activePane="bottomLeft" state="frozen"/>
      <selection pane="bottomLeft"/>
    </sheetView>
  </sheetViews>
  <sheetFormatPr defaultRowHeight="14.25"/>
  <cols>
    <col min="1" max="7" width="12.375" style="606" customWidth="1"/>
    <col min="8" max="16384" width="9" style="606" bestFit="1" customWidth="1"/>
  </cols>
  <sheetData>
    <row r="1" spans="1:7" s="571" customFormat="1" ht="51" customHeight="1"/>
    <row r="2" spans="1:7" ht="17.25" customHeight="1">
      <c r="A2" s="605"/>
      <c r="B2" s="605"/>
      <c r="C2" s="605"/>
      <c r="D2" s="605"/>
      <c r="E2" s="605"/>
      <c r="F2" s="990" t="str">
        <f>IF(工事カルテ!AK66="",CONCATENATE(工事カルテ!AG66,"　　",工事カルテ!AM66),CONCATENATE(工事カルテ!AG66,工事カルテ!AK66,工事カルテ!AM66))</f>
        <v>発○○第　　号</v>
      </c>
      <c r="G2" s="990"/>
    </row>
    <row r="3" spans="1:7" ht="17.25" customHeight="1">
      <c r="A3" s="605"/>
      <c r="B3" s="605"/>
      <c r="C3" s="605"/>
      <c r="D3" s="605"/>
      <c r="E3" s="605"/>
      <c r="F3" s="991" t="str">
        <f>IF(工事カルテ!AF67="","令和 　年 　月 　日",工事カルテ!AF67)</f>
        <v>令和 　年 　月 　日</v>
      </c>
      <c r="G3" s="991"/>
    </row>
    <row r="4" spans="1:7" ht="17.25" customHeight="1">
      <c r="A4" s="605"/>
      <c r="B4" s="605"/>
      <c r="C4" s="605"/>
      <c r="D4" s="605"/>
      <c r="E4" s="605"/>
      <c r="F4" s="605"/>
      <c r="G4" s="605"/>
    </row>
    <row r="5" spans="1:7" ht="17.25" customHeight="1">
      <c r="A5" s="605"/>
      <c r="B5" s="605"/>
      <c r="C5" s="605"/>
      <c r="D5" s="605"/>
      <c r="E5" s="605"/>
      <c r="F5" s="605"/>
      <c r="G5" s="605"/>
    </row>
    <row r="6" spans="1:7" ht="17.25" customHeight="1">
      <c r="A6" s="971" t="str">
        <f>IF(OR(工事カルテ!P65="",工事カルテ!P65=1),"工事出来形部分等確認依頼書",CONCATENATE(工事カルテ!N65,DBCS(工事カルテ!P65),工事カルテ!Q65,"工事出来形部分等確認依頼書"))</f>
        <v>工事出来形部分等確認依頼書</v>
      </c>
      <c r="B6" s="971"/>
      <c r="C6" s="971"/>
      <c r="D6" s="971"/>
      <c r="E6" s="971"/>
      <c r="F6" s="971"/>
      <c r="G6" s="971"/>
    </row>
    <row r="7" spans="1:7" ht="17.25" customHeight="1">
      <c r="A7" s="971"/>
      <c r="B7" s="971"/>
      <c r="C7" s="971"/>
      <c r="D7" s="971"/>
      <c r="E7" s="971"/>
      <c r="F7" s="971"/>
      <c r="G7" s="971"/>
    </row>
    <row r="8" spans="1:7" ht="17.25" customHeight="1">
      <c r="A8" s="605"/>
      <c r="B8" s="605"/>
      <c r="C8" s="605"/>
      <c r="D8" s="605"/>
      <c r="E8" s="605"/>
      <c r="F8" s="605"/>
      <c r="G8" s="605"/>
    </row>
    <row r="9" spans="1:7" ht="17.25" customHeight="1">
      <c r="A9" s="605"/>
      <c r="B9" s="605"/>
      <c r="C9" s="605"/>
      <c r="D9" s="605"/>
      <c r="E9" s="605"/>
      <c r="F9" s="605"/>
      <c r="G9" s="605"/>
    </row>
    <row r="10" spans="1:7" ht="17.25" customHeight="1">
      <c r="A10" s="972" t="str">
        <f>IF(工事カルテ!J43="","監督員　氏名",CONCATENATE(工事カルテ!A45,"　",工事カルテ!P46))</f>
        <v>監督員　氏名</v>
      </c>
      <c r="B10" s="977"/>
      <c r="C10" s="605"/>
      <c r="D10" s="605"/>
      <c r="E10" s="605"/>
      <c r="F10" s="605"/>
      <c r="G10" s="605"/>
    </row>
    <row r="11" spans="1:7">
      <c r="A11" s="605"/>
      <c r="B11" s="605"/>
      <c r="C11" s="605"/>
      <c r="D11" s="605"/>
      <c r="E11" s="605"/>
      <c r="F11" s="605"/>
      <c r="G11" s="605"/>
    </row>
    <row r="12" spans="1:7" ht="17.25" customHeight="1">
      <c r="A12" s="605"/>
      <c r="B12" s="605"/>
      <c r="C12" s="605"/>
      <c r="D12" s="605"/>
      <c r="E12" s="605"/>
      <c r="F12" s="605"/>
      <c r="G12" s="605"/>
    </row>
    <row r="13" spans="1:7" ht="17.25" customHeight="1">
      <c r="A13" s="617" t="s">
        <v>427</v>
      </c>
      <c r="B13" s="617"/>
      <c r="C13" s="617"/>
      <c r="D13" s="617"/>
      <c r="E13" s="617"/>
      <c r="F13" s="617"/>
      <c r="G13" s="617"/>
    </row>
    <row r="14" spans="1:7" ht="17.25" customHeight="1">
      <c r="A14" s="605"/>
      <c r="B14" s="605"/>
      <c r="C14" s="605"/>
      <c r="D14" s="605"/>
      <c r="E14" s="605"/>
      <c r="F14" s="605"/>
      <c r="G14" s="605"/>
    </row>
    <row r="15" spans="1:7" ht="17.25" customHeight="1">
      <c r="A15" s="605"/>
      <c r="B15" s="605"/>
      <c r="C15" s="605"/>
      <c r="D15" s="605"/>
      <c r="E15" s="605"/>
      <c r="F15" s="605"/>
      <c r="G15" s="605"/>
    </row>
    <row r="16" spans="1:7" ht="17.25" customHeight="1">
      <c r="A16" s="605"/>
      <c r="B16" s="605"/>
      <c r="C16" s="605"/>
      <c r="D16" s="605"/>
      <c r="E16" s="988" t="str">
        <f>CONCATENATE(工事カルテ!AT17,"　",工事カルテ!AW17)</f>
        <v>倉吉市長　広田　一恭</v>
      </c>
      <c r="F16" s="605"/>
      <c r="G16" s="605"/>
    </row>
    <row r="17" spans="1:7" ht="17.25" customHeight="1">
      <c r="A17" s="605"/>
      <c r="B17" s="605"/>
      <c r="C17" s="605"/>
      <c r="D17" s="605"/>
      <c r="E17" s="605"/>
      <c r="F17" s="605"/>
      <c r="G17" s="605"/>
    </row>
    <row r="18" spans="1:7" ht="17.25" customHeight="1">
      <c r="A18" s="605"/>
      <c r="B18" s="605"/>
      <c r="C18" s="605"/>
      <c r="D18" s="605"/>
      <c r="E18" s="605"/>
      <c r="F18" s="605"/>
      <c r="G18" s="605"/>
    </row>
    <row r="19" spans="1:7" ht="17.25" customHeight="1">
      <c r="A19" s="973" t="s">
        <v>595</v>
      </c>
      <c r="B19" s="973"/>
      <c r="C19" s="973"/>
      <c r="D19" s="973"/>
      <c r="E19" s="973"/>
      <c r="F19" s="973"/>
      <c r="G19" s="973"/>
    </row>
    <row r="20" spans="1:7" ht="17.25" customHeight="1">
      <c r="A20" s="605"/>
      <c r="B20" s="605"/>
      <c r="C20" s="605"/>
      <c r="D20" s="605"/>
      <c r="E20" s="605"/>
      <c r="F20" s="605"/>
      <c r="G20" s="605"/>
    </row>
    <row r="21" spans="1:7" ht="17.25" customHeight="1">
      <c r="A21" s="605"/>
      <c r="B21" s="605"/>
      <c r="C21" s="605"/>
      <c r="D21" s="605"/>
      <c r="E21" s="605"/>
      <c r="F21" s="605"/>
      <c r="G21" s="605"/>
    </row>
    <row r="22" spans="1:7" ht="40.5" customHeight="1">
      <c r="A22" s="974" t="s">
        <v>596</v>
      </c>
      <c r="B22" s="978"/>
      <c r="C22" s="980">
        <f>IF(工事カルテ!H6="","",工事カルテ!H6)</f>
        <v>0</v>
      </c>
      <c r="D22" s="985"/>
      <c r="E22" s="985"/>
      <c r="F22" s="985"/>
      <c r="G22" s="995"/>
    </row>
    <row r="23" spans="1:7" ht="40.5" customHeight="1">
      <c r="A23" s="975" t="s">
        <v>164</v>
      </c>
      <c r="B23" s="644"/>
      <c r="C23" s="981">
        <f>IF(工事カルテ!H7="","",工事カルテ!H7)</f>
        <v>0</v>
      </c>
      <c r="D23" s="986"/>
      <c r="E23" s="986"/>
      <c r="F23" s="986"/>
      <c r="G23" s="996"/>
    </row>
    <row r="24" spans="1:7" ht="40.5" customHeight="1">
      <c r="A24" s="975" t="s">
        <v>285</v>
      </c>
      <c r="B24" s="644"/>
      <c r="C24" s="982" t="str">
        <f>IF(工事カルテ!H66="","令和 　年 　月 　日",工事カルテ!H12)</f>
        <v>令和 　年 　月 　日</v>
      </c>
      <c r="D24" s="982"/>
      <c r="E24" s="989" t="s">
        <v>286</v>
      </c>
      <c r="F24" s="992" t="str">
        <f>IF(工事カルテ!H66="","令和 　年 　月 　日",工事カルテ!AH64)</f>
        <v>令和 　年 　月 　日</v>
      </c>
      <c r="G24" s="997"/>
    </row>
    <row r="25" spans="1:7" ht="40.5" customHeight="1">
      <c r="A25" s="975" t="s">
        <v>350</v>
      </c>
      <c r="B25" s="644"/>
      <c r="C25" s="983" t="str">
        <f>IF(工事カルテ!H66="","",DBCS(FIXED(工事カルテ!L64,0)))</f>
        <v/>
      </c>
      <c r="D25" s="983"/>
      <c r="E25" s="983"/>
      <c r="F25" s="993"/>
      <c r="G25" s="998"/>
    </row>
    <row r="26" spans="1:7" ht="40.5" customHeight="1">
      <c r="A26" s="976" t="s">
        <v>691</v>
      </c>
      <c r="B26" s="979"/>
      <c r="C26" s="984"/>
      <c r="D26" s="987" t="str">
        <f>IF(工事カルテ!H67="","令和 　年 　月 　日",工事カルテ!H67)</f>
        <v>令和 　年 　月 　日</v>
      </c>
      <c r="E26" s="987"/>
      <c r="F26" s="994"/>
      <c r="G26" s="999"/>
    </row>
  </sheetData>
  <mergeCells count="16">
    <mergeCell ref="F2:G2"/>
    <mergeCell ref="F3:G3"/>
    <mergeCell ref="A13:G13"/>
    <mergeCell ref="A19:G19"/>
    <mergeCell ref="A22:B22"/>
    <mergeCell ref="C22:G22"/>
    <mergeCell ref="A23:B23"/>
    <mergeCell ref="C23:G23"/>
    <mergeCell ref="A24:B24"/>
    <mergeCell ref="C24:D24"/>
    <mergeCell ref="F24:G24"/>
    <mergeCell ref="A25:B25"/>
    <mergeCell ref="C25:E25"/>
    <mergeCell ref="A26:B26"/>
    <mergeCell ref="D26:E26"/>
    <mergeCell ref="A6:G7"/>
  </mergeCells>
  <phoneticPr fontId="38"/>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22">
    <tabColor indexed="12"/>
  </sheetPr>
  <dimension ref="A1:I60"/>
  <sheetViews>
    <sheetView view="pageBreakPreview" zoomScaleNormal="75" zoomScaleSheetLayoutView="100" workbookViewId="0">
      <pane ySplit="1" topLeftCell="A2" activePane="bottomLeft" state="frozen"/>
      <selection pane="bottomLeft" activeCell="C38" sqref="C38:E39"/>
    </sheetView>
  </sheetViews>
  <sheetFormatPr defaultRowHeight="13.5"/>
  <cols>
    <col min="1" max="9" width="9.625" style="605" customWidth="1"/>
    <col min="10" max="16384" width="9" style="605" bestFit="1" customWidth="1"/>
  </cols>
  <sheetData>
    <row r="1" spans="1:9" s="571" customFormat="1" ht="51" customHeight="1"/>
    <row r="2" spans="1:9" ht="13.5" customHeight="1">
      <c r="A2" s="1000"/>
      <c r="B2" s="1017"/>
      <c r="C2" s="1030" t="str">
        <f>IF(OR(工事カルテ!P65="",工事カルテ!P65=1),"出来形検定書",CONCATENATE(工事カルテ!N65,DBCS(工事カルテ!P65),工事カルテ!Q65,"出来形検定書"))</f>
        <v>出来形検定書</v>
      </c>
      <c r="D2" s="1030"/>
      <c r="E2" s="1030"/>
      <c r="F2" s="1030"/>
      <c r="G2" s="1030"/>
      <c r="H2" s="1017"/>
      <c r="I2" s="1070"/>
    </row>
    <row r="3" spans="1:9">
      <c r="A3" s="1001"/>
      <c r="B3" s="1018"/>
      <c r="C3" s="1031"/>
      <c r="D3" s="1031"/>
      <c r="E3" s="1031"/>
      <c r="F3" s="1031"/>
      <c r="G3" s="1031"/>
      <c r="H3" s="1018"/>
      <c r="I3" s="1071"/>
    </row>
    <row r="4" spans="1:9">
      <c r="A4" s="1002"/>
      <c r="I4" s="1072"/>
    </row>
    <row r="5" spans="1:9">
      <c r="A5" s="1002"/>
      <c r="I5" s="1072"/>
    </row>
    <row r="6" spans="1:9">
      <c r="A6" s="1002"/>
      <c r="B6" s="659" t="str">
        <f>工事カルテ!AT17</f>
        <v>倉吉市長</v>
      </c>
      <c r="C6" s="977" t="str">
        <f>工事カルテ!AW17</f>
        <v>広田　一恭</v>
      </c>
      <c r="I6" s="1072"/>
    </row>
    <row r="7" spans="1:9">
      <c r="A7" s="1002"/>
      <c r="I7" s="1072"/>
    </row>
    <row r="8" spans="1:9">
      <c r="A8" s="1002"/>
      <c r="I8" s="1072"/>
    </row>
    <row r="9" spans="1:9">
      <c r="A9" s="1002"/>
      <c r="B9" s="1019" t="s">
        <v>692</v>
      </c>
      <c r="C9" s="1019"/>
      <c r="D9" s="1019"/>
      <c r="E9" s="1019"/>
      <c r="I9" s="1072"/>
    </row>
    <row r="10" spans="1:9">
      <c r="A10" s="1002"/>
      <c r="B10" s="1019"/>
      <c r="C10" s="1019"/>
      <c r="D10" s="1019"/>
      <c r="E10" s="1019"/>
      <c r="I10" s="1072"/>
    </row>
    <row r="11" spans="1:9">
      <c r="A11" s="1002"/>
      <c r="I11" s="1072"/>
    </row>
    <row r="12" spans="1:9">
      <c r="A12" s="1002"/>
      <c r="B12" s="1020" t="str">
        <f>IF(工事カルテ!H67="","令和　　年　　月　　日",工事カルテ!H67)</f>
        <v>令和　　年　　月　　日</v>
      </c>
      <c r="C12" s="1020"/>
      <c r="D12" s="1020"/>
      <c r="E12" s="1052"/>
      <c r="I12" s="1072"/>
    </row>
    <row r="13" spans="1:9">
      <c r="A13" s="1002"/>
      <c r="I13" s="1072"/>
    </row>
    <row r="14" spans="1:9">
      <c r="A14" s="1002"/>
      <c r="I14" s="1072"/>
    </row>
    <row r="15" spans="1:9">
      <c r="A15" s="1002"/>
      <c r="E15" s="973" t="s">
        <v>440</v>
      </c>
      <c r="F15" s="1060" t="str">
        <f>IF(工事カルテ!J45="","",工事カルテ!J45)</f>
        <v/>
      </c>
      <c r="G15" s="1063"/>
      <c r="H15" s="1063"/>
      <c r="I15" s="1072"/>
    </row>
    <row r="16" spans="1:9">
      <c r="A16" s="1002"/>
      <c r="F16" s="630">
        <f>IF(工事カルテ!J46="","",工事カルテ!J46)</f>
        <v>0</v>
      </c>
      <c r="H16" s="1067">
        <f>IF(工事カルテ!P46="","",工事カルテ!P46)</f>
        <v>0</v>
      </c>
      <c r="I16" s="1072"/>
    </row>
    <row r="17" spans="1:9">
      <c r="A17" s="1002"/>
      <c r="I17" s="1072"/>
    </row>
    <row r="18" spans="1:9">
      <c r="A18" s="1002"/>
      <c r="I18" s="1072"/>
    </row>
    <row r="19" spans="1:9">
      <c r="A19" s="1002"/>
      <c r="E19" s="973" t="s">
        <v>595</v>
      </c>
      <c r="I19" s="1072"/>
    </row>
    <row r="20" spans="1:9">
      <c r="A20" s="1002"/>
      <c r="E20" s="973"/>
      <c r="I20" s="1072"/>
    </row>
    <row r="21" spans="1:9">
      <c r="A21" s="1002"/>
      <c r="I21" s="1072"/>
    </row>
    <row r="22" spans="1:9">
      <c r="A22" s="1003" t="s">
        <v>305</v>
      </c>
      <c r="B22" s="643"/>
      <c r="C22" s="1032" t="str">
        <f>IF(工事カルテ!M16="","",工事カルテ!M16)</f>
        <v/>
      </c>
      <c r="D22" s="1043"/>
      <c r="E22" s="696" t="s">
        <v>618</v>
      </c>
      <c r="F22" s="1061"/>
      <c r="G22" s="1064" t="str">
        <f>IF(AND(工事カルテ!V16="",工事カルテ!AG16=""),"",CONCATENATE(工事カルテ!V16,工事カルテ!AG16))</f>
        <v/>
      </c>
      <c r="H22" s="1068"/>
      <c r="I22" s="1073"/>
    </row>
    <row r="23" spans="1:9">
      <c r="A23" s="1004"/>
      <c r="B23" s="1021"/>
      <c r="C23" s="1033"/>
      <c r="D23" s="1044"/>
      <c r="E23" s="879"/>
      <c r="F23" s="648"/>
      <c r="G23" s="1065"/>
      <c r="H23" s="1069"/>
      <c r="I23" s="1074"/>
    </row>
    <row r="24" spans="1:9">
      <c r="A24" s="1005" t="s">
        <v>82</v>
      </c>
      <c r="B24" s="1022" t="s">
        <v>693</v>
      </c>
      <c r="C24" s="1034">
        <f>IF(工事カルテ!H6="","",工事カルテ!H6)</f>
        <v>0</v>
      </c>
      <c r="D24" s="1045"/>
      <c r="E24" s="1045"/>
      <c r="F24" s="1045"/>
      <c r="G24" s="1045"/>
      <c r="H24" s="1045"/>
      <c r="I24" s="1075"/>
    </row>
    <row r="25" spans="1:9">
      <c r="A25" s="1006"/>
      <c r="B25" s="1023"/>
      <c r="C25" s="1035"/>
      <c r="D25" s="1046"/>
      <c r="E25" s="1046"/>
      <c r="F25" s="1046"/>
      <c r="G25" s="1046"/>
      <c r="H25" s="1046"/>
      <c r="I25" s="1076"/>
    </row>
    <row r="26" spans="1:9">
      <c r="A26" s="1006"/>
      <c r="B26" s="1022" t="s">
        <v>695</v>
      </c>
      <c r="C26" s="1034">
        <f>IF(工事カルテ!H7="","",工事カルテ!H7)</f>
        <v>0</v>
      </c>
      <c r="D26" s="1045"/>
      <c r="E26" s="1045"/>
      <c r="F26" s="1045"/>
      <c r="G26" s="1045"/>
      <c r="H26" s="1045"/>
      <c r="I26" s="1075"/>
    </row>
    <row r="27" spans="1:9">
      <c r="A27" s="1007"/>
      <c r="B27" s="1023"/>
      <c r="C27" s="1035"/>
      <c r="D27" s="1046"/>
      <c r="E27" s="1046"/>
      <c r="F27" s="1046"/>
      <c r="G27" s="1046"/>
      <c r="H27" s="1046"/>
      <c r="I27" s="1076"/>
    </row>
    <row r="28" spans="1:9">
      <c r="A28" s="1008" t="s">
        <v>89</v>
      </c>
      <c r="B28" s="1022" t="s">
        <v>413</v>
      </c>
      <c r="C28" s="1034">
        <f>IF(工事カルテ!I39="","",工事カルテ!I39)</f>
        <v>0</v>
      </c>
      <c r="D28" s="1045"/>
      <c r="E28" s="1045"/>
      <c r="F28" s="1045"/>
      <c r="G28" s="1045"/>
      <c r="H28" s="1045"/>
      <c r="I28" s="1075"/>
    </row>
    <row r="29" spans="1:9">
      <c r="A29" s="1009"/>
      <c r="B29" s="1023"/>
      <c r="C29" s="1035"/>
      <c r="D29" s="1046"/>
      <c r="E29" s="1046"/>
      <c r="F29" s="1046"/>
      <c r="G29" s="1046"/>
      <c r="H29" s="1046"/>
      <c r="I29" s="1076"/>
    </row>
    <row r="30" spans="1:9">
      <c r="A30" s="1009"/>
      <c r="B30" s="1022" t="s">
        <v>693</v>
      </c>
      <c r="C30" s="1034">
        <f>IF(工事カルテ!I40="","",工事カルテ!I40)</f>
        <v>0</v>
      </c>
      <c r="D30" s="1045"/>
      <c r="E30" s="1053"/>
      <c r="F30" s="1024" t="s">
        <v>425</v>
      </c>
      <c r="G30" s="1034" t="str">
        <f>IF(工事カルテ!I41="","",工事カルテ!I41)</f>
        <v>　</v>
      </c>
      <c r="H30" s="1045"/>
      <c r="I30" s="1075"/>
    </row>
    <row r="31" spans="1:9">
      <c r="A31" s="1010"/>
      <c r="B31" s="1023"/>
      <c r="C31" s="1035"/>
      <c r="D31" s="1046"/>
      <c r="E31" s="1054"/>
      <c r="F31" s="1025"/>
      <c r="G31" s="1035"/>
      <c r="H31" s="1046"/>
      <c r="I31" s="1076"/>
    </row>
    <row r="32" spans="1:9">
      <c r="A32" s="1005" t="s">
        <v>285</v>
      </c>
      <c r="B32" s="1022" t="s">
        <v>453</v>
      </c>
      <c r="C32" s="1036" t="str">
        <f>IF(工事カルテ!H66="","令和　年　月　日",工事カルテ!H12)</f>
        <v>令和　年　月　日</v>
      </c>
      <c r="D32" s="1047"/>
      <c r="E32" s="1055"/>
      <c r="F32" s="1024" t="s">
        <v>180</v>
      </c>
      <c r="G32" s="1036" t="str">
        <f>IF(確認依頼!F24="","令和　年　月　日",確認依頼!F24)</f>
        <v>令和 　年 　月 　日</v>
      </c>
      <c r="H32" s="1047"/>
      <c r="I32" s="1055"/>
    </row>
    <row r="33" spans="1:9">
      <c r="A33" s="1007"/>
      <c r="B33" s="1023"/>
      <c r="C33" s="1037"/>
      <c r="D33" s="1048"/>
      <c r="E33" s="1056"/>
      <c r="F33" s="1025"/>
      <c r="G33" s="1037"/>
      <c r="H33" s="1048"/>
      <c r="I33" s="1056"/>
    </row>
    <row r="34" spans="1:9">
      <c r="A34" s="1003" t="s">
        <v>350</v>
      </c>
      <c r="B34" s="643"/>
      <c r="C34" s="1038" t="str">
        <f>IF(確認依頼!C25="","",確認依頼!C25)</f>
        <v/>
      </c>
      <c r="D34" s="1049"/>
      <c r="E34" s="1057"/>
      <c r="F34" s="672" t="s">
        <v>541</v>
      </c>
      <c r="G34" s="1038" t="str">
        <f>IF(工事カルテ!H66="","",DBCS(FIXED(工事カルテ!W64,0)))</f>
        <v/>
      </c>
      <c r="H34" s="1049"/>
      <c r="I34" s="1077"/>
    </row>
    <row r="35" spans="1:9">
      <c r="A35" s="1004"/>
      <c r="B35" s="1021"/>
      <c r="C35" s="1039"/>
      <c r="D35" s="1050"/>
      <c r="E35" s="1058"/>
      <c r="F35" s="672"/>
      <c r="G35" s="1039"/>
      <c r="H35" s="1050"/>
      <c r="I35" s="1078"/>
    </row>
    <row r="36" spans="1:9">
      <c r="A36" s="1011" t="s">
        <v>697</v>
      </c>
      <c r="B36" s="672" t="s">
        <v>698</v>
      </c>
      <c r="C36" s="1036" t="str">
        <f>IF(工事カルテ!O67="","令和　年　月　日",工事カルテ!O67)</f>
        <v>令和　年　月　日</v>
      </c>
      <c r="D36" s="1047"/>
      <c r="E36" s="1055"/>
      <c r="F36" s="672" t="s">
        <v>147</v>
      </c>
      <c r="G36" s="1036" t="str">
        <f>IF(工事カルテ!H67="","令和　年　月　日",工事カルテ!H67)</f>
        <v>令和　年　月　日</v>
      </c>
      <c r="H36" s="1047"/>
      <c r="I36" s="1079"/>
    </row>
    <row r="37" spans="1:9">
      <c r="A37" s="1011"/>
      <c r="B37" s="672"/>
      <c r="C37" s="1037"/>
      <c r="D37" s="1048"/>
      <c r="E37" s="1056"/>
      <c r="F37" s="672"/>
      <c r="G37" s="1037"/>
      <c r="H37" s="1048"/>
      <c r="I37" s="1080"/>
    </row>
    <row r="38" spans="1:9">
      <c r="A38" s="1011"/>
      <c r="B38" s="672" t="s">
        <v>350</v>
      </c>
      <c r="C38" s="1038" t="str">
        <f>IF(工事カルテ!H68="","",DBCS(FIXED(工事カルテ!H68,0)))</f>
        <v/>
      </c>
      <c r="D38" s="1049"/>
      <c r="E38" s="1057"/>
      <c r="F38" s="672" t="s">
        <v>200</v>
      </c>
      <c r="G38" s="1066" t="str">
        <f>IF(工事カルテ!P68="","",DBCS(FIXED(工事カルテ!P68*100,1)))</f>
        <v/>
      </c>
      <c r="H38" s="1066"/>
      <c r="I38" s="1081"/>
    </row>
    <row r="39" spans="1:9">
      <c r="A39" s="1011"/>
      <c r="B39" s="672"/>
      <c r="C39" s="1039"/>
      <c r="D39" s="1050"/>
      <c r="E39" s="1058"/>
      <c r="F39" s="672"/>
      <c r="G39" s="1066"/>
      <c r="H39" s="1066"/>
      <c r="I39" s="1081"/>
    </row>
    <row r="40" spans="1:9">
      <c r="A40" s="682" t="s">
        <v>699</v>
      </c>
      <c r="B40" s="696"/>
      <c r="C40" s="696"/>
      <c r="D40" s="696"/>
      <c r="E40" s="696"/>
      <c r="F40" s="696"/>
      <c r="G40" s="696"/>
      <c r="H40" s="696"/>
      <c r="I40" s="720"/>
    </row>
    <row r="41" spans="1:9">
      <c r="A41" s="1012"/>
      <c r="B41" s="879"/>
      <c r="C41" s="879"/>
      <c r="D41" s="879"/>
      <c r="E41" s="879"/>
      <c r="F41" s="879"/>
      <c r="G41" s="879"/>
      <c r="H41" s="879"/>
      <c r="I41" s="1082"/>
    </row>
    <row r="42" spans="1:9" ht="23.25" customHeight="1">
      <c r="A42" s="681" t="s">
        <v>75</v>
      </c>
      <c r="B42" s="695"/>
      <c r="C42" s="695"/>
      <c r="D42" s="695"/>
      <c r="E42" s="695"/>
      <c r="F42" s="695"/>
      <c r="G42" s="695"/>
      <c r="H42" s="695"/>
      <c r="I42" s="719"/>
    </row>
    <row r="43" spans="1:9">
      <c r="A43" s="1008" t="s">
        <v>165</v>
      </c>
      <c r="B43" s="1024" t="s">
        <v>700</v>
      </c>
      <c r="C43" s="1024" t="s">
        <v>613</v>
      </c>
      <c r="D43" s="1024" t="s">
        <v>701</v>
      </c>
      <c r="E43" s="1024" t="s">
        <v>702</v>
      </c>
      <c r="F43" s="1024" t="s">
        <v>442</v>
      </c>
      <c r="G43" s="1024" t="s">
        <v>703</v>
      </c>
      <c r="H43" s="1024" t="s">
        <v>548</v>
      </c>
      <c r="I43" s="1083" t="s">
        <v>250</v>
      </c>
    </row>
    <row r="44" spans="1:9">
      <c r="A44" s="1013"/>
      <c r="B44" s="1025"/>
      <c r="C44" s="1025"/>
      <c r="D44" s="1025"/>
      <c r="E44" s="1025"/>
      <c r="F44" s="1025"/>
      <c r="G44" s="1025"/>
      <c r="H44" s="1025"/>
      <c r="I44" s="1084"/>
    </row>
    <row r="45" spans="1:9">
      <c r="A45" s="1002"/>
      <c r="B45" s="1026"/>
      <c r="D45" s="1026"/>
      <c r="F45" s="1026"/>
      <c r="H45" s="1026"/>
      <c r="I45" s="1072"/>
    </row>
    <row r="46" spans="1:9">
      <c r="A46" s="1002"/>
      <c r="B46" s="1026"/>
      <c r="D46" s="1026"/>
      <c r="F46" s="1026"/>
      <c r="H46" s="1026"/>
      <c r="I46" s="1072"/>
    </row>
    <row r="47" spans="1:9">
      <c r="A47" s="1014"/>
      <c r="B47" s="1027"/>
      <c r="C47" s="1040"/>
      <c r="D47" s="1027"/>
      <c r="E47" s="1040"/>
      <c r="F47" s="1027"/>
      <c r="G47" s="1040"/>
      <c r="H47" s="1027"/>
      <c r="I47" s="1085"/>
    </row>
    <row r="48" spans="1:9">
      <c r="A48" s="1015"/>
      <c r="B48" s="1028"/>
      <c r="C48" s="1041"/>
      <c r="D48" s="1051" t="s">
        <v>705</v>
      </c>
      <c r="E48" s="1059"/>
      <c r="F48" s="1062"/>
      <c r="G48" s="1041"/>
      <c r="H48" s="1028"/>
      <c r="I48" s="1086"/>
    </row>
    <row r="49" spans="1:9">
      <c r="A49" s="1002"/>
      <c r="B49" s="1026"/>
      <c r="D49" s="1026"/>
      <c r="F49" s="1026"/>
      <c r="H49" s="1026"/>
      <c r="I49" s="1072"/>
    </row>
    <row r="50" spans="1:9">
      <c r="A50" s="1002"/>
      <c r="B50" s="1026"/>
      <c r="D50" s="1026"/>
      <c r="F50" s="1026"/>
      <c r="H50" s="1026"/>
      <c r="I50" s="1072"/>
    </row>
    <row r="51" spans="1:9">
      <c r="A51" s="1014"/>
      <c r="B51" s="1027"/>
      <c r="C51" s="1040"/>
      <c r="D51" s="1027"/>
      <c r="E51" s="1040"/>
      <c r="F51" s="1027"/>
      <c r="G51" s="1040"/>
      <c r="H51" s="1027"/>
      <c r="I51" s="1085"/>
    </row>
    <row r="52" spans="1:9">
      <c r="A52" s="1015"/>
      <c r="B52" s="1028"/>
      <c r="C52" s="1041"/>
      <c r="D52" s="1028"/>
      <c r="E52" s="1041"/>
      <c r="F52" s="1028"/>
      <c r="G52" s="1041"/>
      <c r="H52" s="1028"/>
      <c r="I52" s="1086"/>
    </row>
    <row r="53" spans="1:9">
      <c r="A53" s="1014"/>
      <c r="B53" s="1027"/>
      <c r="C53" s="1040"/>
      <c r="D53" s="1027"/>
      <c r="E53" s="1040"/>
      <c r="F53" s="1027"/>
      <c r="G53" s="1040"/>
      <c r="H53" s="1027"/>
      <c r="I53" s="1085"/>
    </row>
    <row r="54" spans="1:9">
      <c r="A54" s="1015"/>
      <c r="B54" s="1028"/>
      <c r="C54" s="1041"/>
      <c r="D54" s="1028"/>
      <c r="E54" s="1041"/>
      <c r="F54" s="1028"/>
      <c r="G54" s="1041"/>
      <c r="H54" s="1028"/>
      <c r="I54" s="1086"/>
    </row>
    <row r="55" spans="1:9">
      <c r="A55" s="1002"/>
      <c r="B55" s="1026"/>
      <c r="D55" s="1026"/>
      <c r="F55" s="1026"/>
      <c r="H55" s="1026"/>
      <c r="I55" s="1072"/>
    </row>
    <row r="56" spans="1:9">
      <c r="A56" s="1002"/>
      <c r="B56" s="1026"/>
      <c r="D56" s="1026"/>
      <c r="F56" s="1026"/>
      <c r="H56" s="1026"/>
      <c r="I56" s="1072"/>
    </row>
    <row r="57" spans="1:9">
      <c r="A57" s="1014"/>
      <c r="B57" s="1027"/>
      <c r="C57" s="1040"/>
      <c r="D57" s="1027"/>
      <c r="E57" s="1040"/>
      <c r="F57" s="1027"/>
      <c r="G57" s="1040"/>
      <c r="H57" s="1027"/>
      <c r="I57" s="1085"/>
    </row>
    <row r="58" spans="1:9" ht="12.75" customHeight="1">
      <c r="A58" s="1015"/>
      <c r="B58" s="1028"/>
      <c r="C58" s="1041"/>
      <c r="D58" s="1028"/>
      <c r="E58" s="1041"/>
      <c r="F58" s="1028"/>
      <c r="G58" s="1041"/>
      <c r="H58" s="1028"/>
      <c r="I58" s="1086"/>
    </row>
    <row r="59" spans="1:9">
      <c r="A59" s="1002"/>
      <c r="B59" s="1026"/>
      <c r="D59" s="1026"/>
      <c r="F59" s="1026"/>
      <c r="H59" s="1026"/>
      <c r="I59" s="1072"/>
    </row>
    <row r="60" spans="1:9" ht="14.25">
      <c r="A60" s="1016"/>
      <c r="B60" s="1029"/>
      <c r="C60" s="1042"/>
      <c r="D60" s="1029"/>
      <c r="E60" s="1042"/>
      <c r="F60" s="1029"/>
      <c r="G60" s="1042"/>
      <c r="H60" s="1029"/>
      <c r="I60" s="1087"/>
    </row>
  </sheetData>
  <mergeCells count="49">
    <mergeCell ref="B9:E9"/>
    <mergeCell ref="B12:D12"/>
    <mergeCell ref="A42:I42"/>
    <mergeCell ref="D48:F48"/>
    <mergeCell ref="C2:G3"/>
    <mergeCell ref="A22:B23"/>
    <mergeCell ref="C22:D23"/>
    <mergeCell ref="E22:F23"/>
    <mergeCell ref="G22:I23"/>
    <mergeCell ref="A24:A27"/>
    <mergeCell ref="B24:B25"/>
    <mergeCell ref="C24:I25"/>
    <mergeCell ref="B26:B27"/>
    <mergeCell ref="C26:I27"/>
    <mergeCell ref="A28:A31"/>
    <mergeCell ref="B28:B29"/>
    <mergeCell ref="C28:I29"/>
    <mergeCell ref="B30:B31"/>
    <mergeCell ref="C30:E31"/>
    <mergeCell ref="F30:F31"/>
    <mergeCell ref="G30:I31"/>
    <mergeCell ref="A32:A33"/>
    <mergeCell ref="B32:B33"/>
    <mergeCell ref="C32:E33"/>
    <mergeCell ref="F32:F33"/>
    <mergeCell ref="G32:I33"/>
    <mergeCell ref="A34:B35"/>
    <mergeCell ref="C34:E35"/>
    <mergeCell ref="F34:F35"/>
    <mergeCell ref="G34:I35"/>
    <mergeCell ref="A36:A39"/>
    <mergeCell ref="B36:B37"/>
    <mergeCell ref="C36:E37"/>
    <mergeCell ref="F36:F37"/>
    <mergeCell ref="G36:I37"/>
    <mergeCell ref="B38:B39"/>
    <mergeCell ref="C38:E39"/>
    <mergeCell ref="F38:F39"/>
    <mergeCell ref="G38:I39"/>
    <mergeCell ref="A40:I41"/>
    <mergeCell ref="A43:A44"/>
    <mergeCell ref="B43:B44"/>
    <mergeCell ref="C43:C44"/>
    <mergeCell ref="D43:D44"/>
    <mergeCell ref="E43:E44"/>
    <mergeCell ref="F43:F44"/>
    <mergeCell ref="G43:G44"/>
    <mergeCell ref="H43:H44"/>
    <mergeCell ref="I43:I44"/>
  </mergeCells>
  <phoneticPr fontId="38"/>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dimension ref="A5:AO61"/>
  <sheetViews>
    <sheetView view="pageBreakPreview" topLeftCell="A7" zoomScale="115" zoomScaleNormal="115" zoomScaleSheetLayoutView="115" workbookViewId="0">
      <selection activeCell="AI88" sqref="AI88"/>
    </sheetView>
  </sheetViews>
  <sheetFormatPr defaultRowHeight="13.5" customHeight="1"/>
  <cols>
    <col min="1" max="16305" width="2.25" style="627" customWidth="1"/>
    <col min="16306" max="16384" width="9" style="627" customWidth="1"/>
  </cols>
  <sheetData>
    <row r="4" spans="1:41" ht="13.5" customHeight="1"/>
    <row r="5" spans="1:41" ht="13.5" customHeight="1">
      <c r="AD5" s="962" t="s">
        <v>796</v>
      </c>
      <c r="AE5" s="962"/>
      <c r="AF5" s="962"/>
      <c r="AG5" s="962"/>
      <c r="AH5" s="962"/>
      <c r="AI5" s="962"/>
      <c r="AJ5" s="962"/>
      <c r="AK5" s="962"/>
    </row>
    <row r="6" spans="1:41" ht="13.5" customHeight="1">
      <c r="AD6" s="1096" t="s">
        <v>646</v>
      </c>
      <c r="AE6" s="962"/>
      <c r="AF6" s="962"/>
      <c r="AG6" s="962"/>
      <c r="AH6" s="962"/>
      <c r="AI6" s="962"/>
      <c r="AJ6" s="962"/>
      <c r="AK6" s="962"/>
    </row>
    <row r="7" spans="1:41" ht="13.5" customHeight="1"/>
    <row r="8" spans="1:41" ht="13.5" customHeight="1"/>
    <row r="9" spans="1:41" ht="13.5" customHeight="1"/>
    <row r="10" spans="1:41" ht="13.5" customHeight="1">
      <c r="D10" s="698" t="s">
        <v>794</v>
      </c>
      <c r="E10" s="698"/>
      <c r="F10" s="698"/>
      <c r="G10" s="698"/>
      <c r="H10" s="698"/>
      <c r="I10" s="698"/>
      <c r="J10" s="698"/>
      <c r="K10" s="698"/>
      <c r="L10" s="698"/>
    </row>
    <row r="11" spans="1:41" ht="13.5" customHeight="1"/>
    <row r="12" spans="1:41" ht="13.5" customHeight="1"/>
    <row r="13" spans="1:41" ht="13.5" customHeight="1">
      <c r="AD13" s="627" t="s">
        <v>326</v>
      </c>
    </row>
    <row r="14" spans="1:41" ht="13.5" customHeight="1"/>
    <row r="15" spans="1:41" ht="13.5" customHeight="1"/>
    <row r="16" spans="1:41" ht="13.5" customHeight="1">
      <c r="A16" s="722" t="s">
        <v>687</v>
      </c>
      <c r="B16" s="722"/>
      <c r="C16" s="722"/>
      <c r="D16" s="722"/>
      <c r="E16" s="722"/>
      <c r="F16" s="722"/>
      <c r="G16" s="722"/>
      <c r="H16" s="722"/>
      <c r="I16" s="722"/>
      <c r="J16" s="722"/>
      <c r="K16" s="722"/>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row>
    <row r="17" spans="1:39" ht="13.5" customHeight="1"/>
    <row r="18" spans="1:39" ht="13.5" customHeight="1">
      <c r="D18" s="627" t="s">
        <v>795</v>
      </c>
    </row>
    <row r="19" spans="1:39" ht="13.5" customHeight="1">
      <c r="A19" s="1088"/>
      <c r="B19" s="1089"/>
      <c r="C19" s="1089"/>
      <c r="D19" s="1089"/>
      <c r="E19" s="1089"/>
      <c r="F19" s="1089"/>
      <c r="G19" s="1089"/>
      <c r="H19" s="1089"/>
      <c r="I19" s="1089"/>
      <c r="J19" s="732"/>
      <c r="K19" s="732"/>
      <c r="L19" s="732"/>
      <c r="M19" s="732"/>
      <c r="N19" s="732"/>
      <c r="O19" s="732"/>
      <c r="P19" s="732"/>
      <c r="Q19" s="732"/>
      <c r="R19" s="732"/>
      <c r="S19" s="732"/>
      <c r="T19" s="732"/>
      <c r="U19" s="732"/>
      <c r="V19" s="732"/>
      <c r="W19" s="732"/>
      <c r="X19" s="732"/>
      <c r="Y19" s="732"/>
      <c r="Z19" s="732"/>
      <c r="AA19" s="732"/>
      <c r="AB19" s="732"/>
      <c r="AC19" s="732"/>
      <c r="AD19" s="732"/>
      <c r="AE19" s="732"/>
      <c r="AF19" s="732"/>
      <c r="AG19" s="732"/>
      <c r="AH19" s="732"/>
      <c r="AI19" s="732"/>
      <c r="AJ19" s="732"/>
      <c r="AK19" s="732"/>
      <c r="AL19" s="732"/>
      <c r="AM19" s="732"/>
    </row>
    <row r="20" spans="1:39" ht="13.5" customHeight="1">
      <c r="A20" s="1088"/>
      <c r="B20" s="1088"/>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c r="AH20" s="1090"/>
      <c r="AI20" s="1090"/>
      <c r="AJ20" s="1090"/>
      <c r="AK20" s="1090"/>
      <c r="AL20" s="1090"/>
      <c r="AM20" s="1088"/>
    </row>
    <row r="21" spans="1:39" ht="13.5" customHeight="1">
      <c r="A21" s="1088"/>
      <c r="B21" s="1088"/>
      <c r="C21" s="1088"/>
      <c r="D21" s="1090"/>
      <c r="E21" s="1090"/>
      <c r="F21" s="1090"/>
      <c r="G21" s="1090"/>
      <c r="H21" s="1090"/>
      <c r="I21" s="1090"/>
      <c r="J21" s="1090"/>
      <c r="K21" s="1090"/>
      <c r="L21" s="1090"/>
      <c r="M21" s="1090"/>
      <c r="N21" s="1090"/>
      <c r="O21" s="1090"/>
      <c r="P21" s="1090"/>
      <c r="Q21" s="1090"/>
      <c r="R21" s="1090"/>
      <c r="S21" s="1090"/>
      <c r="T21" s="1090"/>
      <c r="U21" s="1090"/>
      <c r="V21" s="1090"/>
      <c r="W21" s="1090"/>
      <c r="X21" s="1090"/>
      <c r="Y21" s="1090"/>
      <c r="Z21" s="1090"/>
      <c r="AA21" s="1090"/>
      <c r="AB21" s="1090"/>
      <c r="AC21" s="1090"/>
      <c r="AD21" s="1090"/>
      <c r="AE21" s="1090"/>
      <c r="AF21" s="1090"/>
      <c r="AG21" s="1090"/>
      <c r="AH21" s="1090"/>
      <c r="AI21" s="1090"/>
      <c r="AJ21" s="1090"/>
      <c r="AK21" s="1090"/>
      <c r="AL21" s="1090"/>
      <c r="AM21" s="1088"/>
    </row>
    <row r="22" spans="1:39" ht="13.5" customHeight="1"/>
    <row r="23" spans="1:39" ht="13.5" customHeight="1">
      <c r="U23" s="627" t="s">
        <v>642</v>
      </c>
    </row>
    <row r="24" spans="1:39" ht="13.5" customHeight="1"/>
    <row r="25" spans="1:39" ht="13.5" customHeight="1"/>
    <row r="26" spans="1:39" ht="13.5" customHeight="1">
      <c r="D26" s="627">
        <v>1</v>
      </c>
      <c r="F26" s="627" t="s">
        <v>363</v>
      </c>
      <c r="L26" s="1092">
        <f>工事カルテ!H6</f>
        <v>0</v>
      </c>
    </row>
    <row r="27" spans="1:39" ht="13.5" customHeight="1"/>
    <row r="28" spans="1:39" ht="13.5" customHeight="1"/>
    <row r="29" spans="1:39" ht="13.5" customHeight="1">
      <c r="D29" s="627">
        <v>2</v>
      </c>
      <c r="F29" s="627" t="s">
        <v>798</v>
      </c>
      <c r="L29" s="627" t="s">
        <v>797</v>
      </c>
      <c r="O29" s="1093"/>
      <c r="P29" s="1093"/>
      <c r="Q29" s="1093"/>
      <c r="R29" s="1093"/>
      <c r="S29" s="1093"/>
      <c r="T29" s="1093"/>
      <c r="U29" s="1093"/>
      <c r="AC29" s="1093"/>
      <c r="AD29" s="1093"/>
      <c r="AE29" s="1093"/>
      <c r="AF29" s="1093"/>
      <c r="AG29" s="1093"/>
      <c r="AH29" s="1093"/>
      <c r="AI29" s="1093"/>
    </row>
    <row r="30" spans="1:39" ht="13.5" customHeight="1">
      <c r="O30" s="1094"/>
      <c r="P30" s="1094"/>
      <c r="Q30" s="1095"/>
      <c r="S30" s="1094"/>
      <c r="T30" s="1094"/>
      <c r="U30" s="1094"/>
      <c r="AC30" s="1094"/>
      <c r="AD30" s="1094"/>
      <c r="AE30" s="1094"/>
      <c r="AF30" s="1094"/>
      <c r="AG30" s="1094"/>
      <c r="AH30" s="1094"/>
      <c r="AI30" s="1094"/>
    </row>
    <row r="31" spans="1:39" ht="13.5" customHeight="1">
      <c r="O31" s="1094"/>
      <c r="P31" s="1094"/>
      <c r="Q31" s="1095"/>
      <c r="S31" s="1094"/>
      <c r="T31" s="1094"/>
      <c r="U31" s="1094"/>
      <c r="AC31" s="1094"/>
      <c r="AD31" s="1094"/>
      <c r="AE31" s="1094"/>
      <c r="AF31" s="1094"/>
      <c r="AG31" s="1094"/>
      <c r="AH31" s="1094"/>
      <c r="AI31" s="1094"/>
    </row>
    <row r="32" spans="1:39" ht="13.5" customHeight="1">
      <c r="D32" s="627">
        <v>3</v>
      </c>
      <c r="F32" s="627" t="s">
        <v>785</v>
      </c>
      <c r="L32" s="627" t="s">
        <v>799</v>
      </c>
      <c r="O32" s="1094"/>
      <c r="P32" s="1094"/>
      <c r="Q32" s="1094"/>
      <c r="R32" s="1094"/>
      <c r="S32" s="1094"/>
      <c r="T32" s="1094"/>
      <c r="U32" s="1094"/>
      <c r="AC32" s="1094"/>
      <c r="AD32" s="1094"/>
      <c r="AE32" s="1094"/>
      <c r="AF32" s="1094"/>
      <c r="AG32" s="1094"/>
      <c r="AH32" s="1094"/>
      <c r="AI32" s="1094"/>
    </row>
    <row r="33" spans="11:36" ht="13.5" customHeight="1">
      <c r="K33" s="698"/>
      <c r="L33" s="698"/>
      <c r="M33" s="698"/>
      <c r="N33" s="698"/>
      <c r="O33" s="698"/>
      <c r="P33" s="698"/>
      <c r="Q33" s="698"/>
      <c r="R33" s="698"/>
      <c r="S33" s="698"/>
      <c r="T33" s="722"/>
      <c r="V33" s="722"/>
      <c r="W33" s="722"/>
      <c r="X33" s="722"/>
      <c r="Y33" s="722"/>
      <c r="Z33" s="722"/>
      <c r="AA33" s="722"/>
      <c r="AB33" s="722"/>
      <c r="AC33" s="722"/>
      <c r="AD33" s="722"/>
      <c r="AE33" s="722"/>
      <c r="AF33" s="722"/>
      <c r="AG33" s="722"/>
      <c r="AH33" s="722"/>
      <c r="AI33" s="722"/>
      <c r="AJ33" s="722"/>
    </row>
    <row r="34" spans="11:36" ht="13.5" customHeight="1">
      <c r="K34" s="698"/>
      <c r="L34" s="698"/>
      <c r="M34" s="698"/>
      <c r="N34" s="698"/>
      <c r="O34" s="698"/>
      <c r="P34" s="698"/>
      <c r="Q34" s="698"/>
      <c r="R34" s="698"/>
      <c r="S34" s="698"/>
      <c r="T34" s="722"/>
      <c r="X34" s="722"/>
      <c r="Y34" s="722"/>
      <c r="Z34" s="722"/>
      <c r="AA34" s="722"/>
      <c r="AB34" s="722"/>
      <c r="AC34" s="722"/>
      <c r="AD34" s="722"/>
      <c r="AE34" s="722"/>
      <c r="AF34" s="722"/>
      <c r="AG34" s="722"/>
      <c r="AH34" s="722"/>
      <c r="AI34" s="722"/>
      <c r="AJ34" s="722"/>
    </row>
    <row r="35" spans="11:36" ht="13.5" customHeight="1">
      <c r="K35" s="698"/>
      <c r="L35" s="698"/>
      <c r="M35" s="698"/>
      <c r="N35" s="698"/>
      <c r="O35" s="698"/>
      <c r="P35" s="698"/>
      <c r="Q35" s="698"/>
      <c r="R35" s="698"/>
      <c r="S35" s="698"/>
      <c r="T35" s="722"/>
      <c r="X35" s="722"/>
      <c r="Y35" s="722"/>
      <c r="Z35" s="722"/>
      <c r="AA35" s="722"/>
      <c r="AB35" s="722"/>
      <c r="AC35" s="722"/>
      <c r="AD35" s="722"/>
      <c r="AE35" s="722"/>
      <c r="AF35" s="722"/>
      <c r="AG35" s="722"/>
      <c r="AH35" s="722"/>
      <c r="AI35" s="722"/>
      <c r="AJ35" s="722"/>
    </row>
    <row r="36" spans="11:36" ht="13.5" customHeight="1">
      <c r="K36" s="698"/>
      <c r="L36" s="698"/>
      <c r="M36" s="698"/>
      <c r="N36" s="698"/>
      <c r="O36" s="698"/>
      <c r="P36" s="698"/>
      <c r="Q36" s="698"/>
      <c r="R36" s="698"/>
      <c r="S36" s="698"/>
      <c r="T36" s="722"/>
      <c r="X36" s="722"/>
      <c r="Y36" s="722"/>
      <c r="Z36" s="722"/>
      <c r="AA36" s="722"/>
      <c r="AB36" s="722"/>
      <c r="AC36" s="722"/>
      <c r="AD36" s="722"/>
      <c r="AE36" s="722"/>
      <c r="AF36" s="722"/>
      <c r="AG36" s="722"/>
      <c r="AH36" s="722"/>
      <c r="AI36" s="722"/>
      <c r="AJ36" s="722"/>
    </row>
    <row r="37" spans="11:36" ht="13.5" customHeight="1"/>
    <row r="38" spans="11:36" ht="13.5" customHeight="1"/>
    <row r="39" spans="11:36" ht="13.5" customHeight="1"/>
    <row r="40" spans="11:36" ht="13.5" customHeight="1"/>
    <row r="41" spans="11:36" ht="13.5" customHeight="1">
      <c r="K41" s="1091"/>
    </row>
    <row r="42" spans="11:36" ht="13.5" customHeight="1"/>
    <row r="43" spans="11:36" ht="13.5" customHeight="1"/>
    <row r="44" spans="11:36" ht="13.5" customHeight="1"/>
    <row r="45" spans="11:36" ht="13.5" customHeight="1"/>
    <row r="46" spans="11:36" ht="13.5" customHeight="1"/>
    <row r="47" spans="11:36" ht="13.5" customHeight="1"/>
    <row r="48" spans="11:36" ht="13.5" customHeight="1"/>
    <row r="49" spans="26:26" ht="13.5" customHeight="1"/>
    <row r="50" spans="26:26" ht="13.5" customHeight="1"/>
    <row r="51" spans="26:26" ht="13.5" customHeight="1"/>
    <row r="52" spans="26:26" ht="13.5" customHeight="1"/>
    <row r="53" spans="26:26" ht="13.5" customHeight="1"/>
    <row r="54" spans="26:26" ht="13.5" customHeight="1"/>
    <row r="55" spans="26:26" ht="13.5" customHeight="1"/>
    <row r="56" spans="26:26" ht="13.5" customHeight="1"/>
    <row r="57" spans="26:26" ht="13.5" customHeight="1">
      <c r="Z57" s="698"/>
    </row>
    <row r="58" spans="26:26" ht="13.5" customHeight="1">
      <c r="Z58" s="698"/>
    </row>
    <row r="59" spans="26:26" ht="13.5" customHeight="1">
      <c r="Z59" s="698"/>
    </row>
    <row r="60" spans="26:26" ht="13.5" customHeight="1">
      <c r="Z60" s="698"/>
    </row>
    <row r="61" spans="26:26" ht="13.5" customHeight="1">
      <c r="Z61" s="698"/>
    </row>
    <row r="62" spans="26:26" ht="13.5" customHeight="1"/>
    <row r="63" spans="26:26" ht="13.5" customHeight="1"/>
    <row r="67" ht="13.5" customHeight="1"/>
  </sheetData>
  <mergeCells count="4">
    <mergeCell ref="AD5:AK5"/>
    <mergeCell ref="AD6:AK6"/>
    <mergeCell ref="D10:L10"/>
    <mergeCell ref="A16:AO16"/>
  </mergeCells>
  <phoneticPr fontId="47" type="Hiragana"/>
  <dataValidations count="1">
    <dataValidation type="list" allowBlank="1" showDropDown="0" showInputMessage="1" showErrorMessage="1" sqref="D10">
      <formula1>#REF!</formula1>
    </dataValidation>
  </dataValidations>
  <pageMargins left="0.7" right="0.7" top="0.75" bottom="0.75" header="0.3" footer="0.3"/>
  <pageSetup paperSize="9" scale="96"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BX46"/>
  <sheetViews>
    <sheetView topLeftCell="A19" workbookViewId="0">
      <selection sqref="A1:BN1"/>
    </sheetView>
  </sheetViews>
  <sheetFormatPr defaultRowHeight="12"/>
  <cols>
    <col min="1" max="3" width="1.375" style="1097" customWidth="1"/>
    <col min="4" max="4" width="1.5" style="1097" customWidth="1"/>
    <col min="5" max="64" width="1.375" style="1097" bestFit="1" customWidth="1"/>
    <col min="65" max="65" width="1.375" style="1097" customWidth="1"/>
    <col min="66" max="256" width="1.375" style="1097" bestFit="1" customWidth="1"/>
    <col min="257" max="16384" width="9" style="1097" customWidth="1"/>
  </cols>
  <sheetData>
    <row r="1" spans="1:76" ht="33" customHeight="1">
      <c r="A1" s="1098" t="s">
        <v>776</v>
      </c>
      <c r="B1" s="1110"/>
      <c r="C1" s="1110"/>
      <c r="D1" s="1110"/>
      <c r="E1" s="1110"/>
      <c r="F1" s="1110"/>
      <c r="G1" s="1110"/>
      <c r="H1" s="1110"/>
      <c r="I1" s="1110"/>
      <c r="J1" s="1110"/>
      <c r="K1" s="1110"/>
      <c r="L1" s="1110"/>
      <c r="M1" s="1110"/>
      <c r="N1" s="1110"/>
      <c r="O1" s="1110"/>
      <c r="P1" s="1110"/>
      <c r="Q1" s="1110"/>
      <c r="R1" s="1110"/>
      <c r="S1" s="1110"/>
      <c r="T1" s="1110"/>
      <c r="U1" s="1110"/>
      <c r="V1" s="1110"/>
      <c r="W1" s="1110"/>
      <c r="X1" s="1110"/>
      <c r="Y1" s="1110"/>
      <c r="Z1" s="1110"/>
      <c r="AA1" s="1110"/>
      <c r="AB1" s="1110"/>
      <c r="AC1" s="1110"/>
      <c r="AD1" s="1110"/>
      <c r="AE1" s="1110"/>
      <c r="AF1" s="1110"/>
      <c r="AG1" s="1110"/>
      <c r="AH1" s="1110"/>
      <c r="AI1" s="1110"/>
      <c r="AJ1" s="1110"/>
      <c r="AK1" s="1110"/>
      <c r="AL1" s="1110"/>
      <c r="AM1" s="1110"/>
      <c r="AN1" s="1110"/>
      <c r="AO1" s="1110"/>
      <c r="AP1" s="1110"/>
      <c r="AQ1" s="1110"/>
      <c r="AR1" s="1110"/>
      <c r="AS1" s="1110"/>
      <c r="AT1" s="1110"/>
      <c r="AU1" s="1110"/>
      <c r="AV1" s="1110"/>
      <c r="AW1" s="1110"/>
      <c r="AX1" s="1110"/>
      <c r="AY1" s="1110"/>
      <c r="AZ1" s="1110"/>
      <c r="BA1" s="1110"/>
      <c r="BB1" s="1110"/>
      <c r="BC1" s="1110"/>
      <c r="BD1" s="1110"/>
      <c r="BE1" s="1110"/>
      <c r="BF1" s="1110"/>
      <c r="BG1" s="1110"/>
      <c r="BH1" s="1110"/>
      <c r="BI1" s="1110"/>
      <c r="BJ1" s="1110"/>
      <c r="BK1" s="1110"/>
      <c r="BL1" s="1110"/>
      <c r="BM1" s="1110"/>
      <c r="BN1" s="1165"/>
      <c r="BO1" s="1173"/>
    </row>
    <row r="2" spans="1:76" ht="18" customHeight="1">
      <c r="A2" s="1099"/>
      <c r="B2" s="1111"/>
      <c r="C2" s="1111"/>
      <c r="D2" s="1111"/>
      <c r="E2" s="1111"/>
      <c r="F2" s="1111"/>
      <c r="G2" s="1111"/>
      <c r="H2" s="1111"/>
      <c r="I2" s="1111"/>
      <c r="J2" s="1111"/>
      <c r="K2" s="1111"/>
      <c r="L2" s="1111"/>
      <c r="M2" s="1111"/>
      <c r="N2" s="1111"/>
      <c r="O2" s="1111"/>
      <c r="P2" s="1111"/>
      <c r="Q2" s="1111"/>
      <c r="R2" s="1111"/>
      <c r="S2" s="1111"/>
      <c r="T2" s="1111"/>
      <c r="U2" s="1111"/>
      <c r="V2" s="1111"/>
      <c r="W2" s="1111"/>
      <c r="X2" s="1111"/>
      <c r="Y2" s="1111"/>
      <c r="Z2" s="1111"/>
      <c r="AA2" s="1111"/>
      <c r="AB2" s="1111"/>
      <c r="AC2" s="1111"/>
      <c r="AD2" s="1111"/>
      <c r="AE2" s="1111"/>
      <c r="AF2" s="1111"/>
      <c r="AG2" s="1111"/>
      <c r="AH2" s="1111"/>
      <c r="AI2" s="1111"/>
      <c r="AJ2" s="1111"/>
      <c r="AK2" s="1111"/>
      <c r="AL2" s="1111"/>
      <c r="AM2" s="1111"/>
      <c r="AN2" s="1111"/>
      <c r="AO2" s="1111"/>
      <c r="AP2" s="1111"/>
      <c r="AQ2" s="1111"/>
      <c r="AR2" s="1111"/>
      <c r="AS2" s="1111"/>
      <c r="AT2" s="1111"/>
      <c r="AU2" s="1111"/>
      <c r="AV2" s="1111"/>
      <c r="AW2" s="1111"/>
      <c r="AX2" s="1111"/>
      <c r="AY2" s="1111"/>
      <c r="AZ2" s="1111"/>
      <c r="BA2" s="1111"/>
      <c r="BB2" s="1111"/>
      <c r="BC2" s="1111"/>
      <c r="BD2" s="1111"/>
      <c r="BE2" s="1111"/>
      <c r="BF2" s="1111"/>
      <c r="BG2" s="1111"/>
      <c r="BH2" s="1111"/>
      <c r="BI2" s="1111"/>
      <c r="BJ2" s="1111"/>
      <c r="BK2" s="1111"/>
      <c r="BL2" s="1111"/>
      <c r="BM2" s="1111"/>
      <c r="BN2" s="1166"/>
    </row>
    <row r="3" spans="1:76" ht="18" customHeight="1">
      <c r="A3" s="472"/>
      <c r="B3" s="699"/>
      <c r="C3" s="699"/>
      <c r="E3" s="1111"/>
      <c r="F3" s="1111" t="str">
        <f>工事カルテ!AT17</f>
        <v>倉吉市長</v>
      </c>
      <c r="G3" s="1111"/>
      <c r="H3" s="1111"/>
      <c r="I3" s="1111"/>
      <c r="J3" s="1111"/>
      <c r="K3" s="1111"/>
      <c r="L3" s="1111"/>
      <c r="M3" s="1111"/>
      <c r="N3" s="1111"/>
      <c r="O3" s="1128" t="str">
        <f>工事カルテ!AW17</f>
        <v>広田　一恭</v>
      </c>
      <c r="P3" s="1128"/>
      <c r="Q3" s="1128"/>
      <c r="R3" s="1128"/>
      <c r="S3" s="1128"/>
      <c r="T3" s="1128"/>
      <c r="U3" s="1128"/>
      <c r="V3" s="1128"/>
      <c r="W3" s="1128"/>
      <c r="X3" s="1128"/>
      <c r="Y3" s="1128"/>
      <c r="Z3" s="1128"/>
      <c r="AA3" s="1128"/>
      <c r="AB3" s="1128"/>
      <c r="AC3" s="1128"/>
      <c r="AD3" s="1111"/>
      <c r="AE3" s="1111"/>
      <c r="AF3" s="1111"/>
      <c r="AG3" s="1111"/>
      <c r="AH3" s="1111"/>
      <c r="AI3" s="1111"/>
      <c r="AJ3" s="1111"/>
      <c r="AK3" s="1111"/>
      <c r="AL3" s="1111"/>
      <c r="AM3" s="1111"/>
      <c r="AN3" s="1111"/>
      <c r="AO3" s="1111"/>
      <c r="AP3" s="1111"/>
      <c r="AQ3" s="1111"/>
      <c r="AR3" s="1111"/>
      <c r="AS3" s="1111"/>
      <c r="AT3" s="1111"/>
      <c r="AU3" s="1111"/>
      <c r="AV3" s="1111"/>
      <c r="AW3" s="1111"/>
      <c r="AX3" s="1111"/>
      <c r="AY3" s="1111"/>
      <c r="AZ3" s="1111"/>
      <c r="BA3" s="1111"/>
      <c r="BB3" s="1111"/>
      <c r="BC3" s="1111"/>
      <c r="BD3" s="1111"/>
      <c r="BE3" s="1111"/>
      <c r="BF3" s="1111"/>
      <c r="BG3" s="1111"/>
      <c r="BH3" s="1111"/>
      <c r="BI3" s="1111"/>
      <c r="BJ3" s="1111"/>
      <c r="BK3" s="1111"/>
      <c r="BL3" s="1111"/>
      <c r="BM3" s="1111"/>
      <c r="BN3" s="1166"/>
      <c r="BO3" s="1174"/>
      <c r="BP3" s="1174"/>
      <c r="BQ3" s="1174"/>
    </row>
    <row r="4" spans="1:76" ht="18" customHeight="1">
      <c r="A4" s="1099"/>
      <c r="B4" s="1111"/>
      <c r="C4" s="1111"/>
      <c r="D4" s="1111"/>
      <c r="E4" s="1111"/>
      <c r="F4" s="1111"/>
      <c r="G4" s="1111"/>
      <c r="H4" s="1111"/>
      <c r="I4" s="1111"/>
      <c r="J4" s="1111"/>
      <c r="K4" s="1111"/>
      <c r="L4" s="1111"/>
      <c r="M4" s="1111"/>
      <c r="N4" s="1111"/>
      <c r="O4" s="1111"/>
      <c r="P4" s="1111"/>
      <c r="Q4" s="1111"/>
      <c r="R4" s="1111"/>
      <c r="S4" s="1111"/>
      <c r="T4" s="1111"/>
      <c r="U4" s="1111"/>
      <c r="V4" s="1111"/>
      <c r="W4" s="1111"/>
      <c r="X4" s="1111"/>
      <c r="Y4" s="1111"/>
      <c r="Z4" s="1111"/>
      <c r="AA4" s="1111"/>
      <c r="AB4" s="1111"/>
      <c r="AC4" s="1111"/>
      <c r="AD4" s="1111"/>
      <c r="AE4" s="1111"/>
      <c r="AF4" s="1111"/>
      <c r="AG4" s="1111"/>
      <c r="AH4" s="1111"/>
      <c r="AI4" s="1111"/>
      <c r="AJ4" s="1111"/>
      <c r="AK4" s="1111"/>
      <c r="AL4" s="1111"/>
      <c r="AM4" s="1111"/>
      <c r="AN4" s="1111"/>
      <c r="AO4" s="1111"/>
      <c r="AP4" s="1111"/>
      <c r="AQ4" s="1111"/>
      <c r="AR4" s="1111"/>
      <c r="AS4" s="1111"/>
      <c r="AT4" s="1111"/>
      <c r="AU4" s="1111"/>
      <c r="AV4" s="1111"/>
      <c r="AW4" s="1111"/>
      <c r="AX4" s="1111"/>
      <c r="AY4" s="1111"/>
      <c r="AZ4" s="1111"/>
      <c r="BA4" s="1111"/>
      <c r="BB4" s="1111"/>
      <c r="BC4" s="1111"/>
      <c r="BD4" s="1111"/>
      <c r="BE4" s="1111"/>
      <c r="BF4" s="1111"/>
      <c r="BG4" s="1111"/>
      <c r="BH4" s="1111"/>
      <c r="BI4" s="1111"/>
      <c r="BJ4" s="1111"/>
      <c r="BK4" s="1111"/>
      <c r="BL4" s="1111"/>
      <c r="BM4" s="1111"/>
      <c r="BN4" s="1166"/>
    </row>
    <row r="5" spans="1:76" ht="18" customHeight="1">
      <c r="A5" s="472"/>
      <c r="B5" s="699"/>
      <c r="C5" s="1120" t="s">
        <v>480</v>
      </c>
      <c r="D5" s="1120"/>
      <c r="E5" s="1120"/>
      <c r="F5" s="1120"/>
      <c r="G5" s="1120"/>
      <c r="H5" s="1120"/>
      <c r="I5" s="1120"/>
      <c r="J5" s="1120"/>
      <c r="K5" s="1120"/>
      <c r="L5" s="1120"/>
      <c r="M5" s="1120"/>
      <c r="N5" s="1120"/>
      <c r="O5" s="1120"/>
      <c r="P5" s="1120"/>
      <c r="Q5" s="1120"/>
      <c r="R5" s="1120"/>
      <c r="S5" s="1120"/>
      <c r="T5" s="1120"/>
      <c r="U5" s="1120"/>
      <c r="V5" s="1120"/>
      <c r="W5" s="1120"/>
      <c r="X5" s="1120"/>
      <c r="Y5" s="1120"/>
      <c r="Z5" s="1120"/>
      <c r="AA5" s="1120"/>
      <c r="AB5" s="1120"/>
      <c r="AC5" s="1120"/>
      <c r="AD5" s="1120"/>
      <c r="AE5" s="1120"/>
      <c r="AF5" s="1120"/>
      <c r="AG5" s="1120"/>
      <c r="AH5" s="1120"/>
      <c r="AI5" s="1120"/>
      <c r="AJ5" s="1120"/>
      <c r="AK5" s="1120"/>
      <c r="AL5" s="1120"/>
      <c r="AM5" s="1120"/>
      <c r="AN5" s="1120"/>
      <c r="AO5" s="1120"/>
      <c r="AP5" s="1120"/>
      <c r="AQ5" s="1120"/>
      <c r="AR5" s="1120"/>
      <c r="AS5" s="1120"/>
      <c r="AT5" s="1120"/>
      <c r="AU5" s="1120"/>
      <c r="AV5" s="1120"/>
      <c r="AW5" s="1120"/>
      <c r="AX5" s="1120"/>
      <c r="AY5" s="1120"/>
      <c r="AZ5" s="1120"/>
      <c r="BA5" s="1120"/>
      <c r="BB5" s="1120"/>
      <c r="BC5" s="1120"/>
      <c r="BD5" s="1120"/>
      <c r="BE5" s="1120"/>
      <c r="BF5" s="1120"/>
      <c r="BG5" s="1120"/>
      <c r="BH5" s="1120"/>
      <c r="BI5" s="1120"/>
      <c r="BJ5" s="1120"/>
      <c r="BK5" s="1120"/>
      <c r="BL5" s="1120"/>
      <c r="BM5" s="1111"/>
      <c r="BN5" s="1166"/>
      <c r="BO5" s="1174"/>
      <c r="BP5" s="1174"/>
      <c r="BQ5" s="1174"/>
      <c r="BR5" s="1174"/>
      <c r="BS5" s="1174"/>
      <c r="BT5" s="1174"/>
      <c r="BU5" s="1174"/>
      <c r="BV5" s="1174"/>
      <c r="BW5" s="1174"/>
      <c r="BX5" s="1174"/>
    </row>
    <row r="6" spans="1:76" ht="18" customHeight="1">
      <c r="A6" s="1099"/>
      <c r="B6" s="1111"/>
      <c r="C6" s="1111" t="s">
        <v>682</v>
      </c>
      <c r="D6" s="1111"/>
      <c r="E6" s="1111"/>
      <c r="F6" s="1111"/>
      <c r="G6" s="1111"/>
      <c r="H6" s="1111"/>
      <c r="I6" s="1111"/>
      <c r="J6" s="1111"/>
      <c r="K6" s="1111"/>
      <c r="L6" s="1111"/>
      <c r="M6" s="1111"/>
      <c r="N6" s="1111"/>
      <c r="O6" s="1111"/>
      <c r="P6" s="1111"/>
      <c r="Q6" s="1111"/>
      <c r="R6" s="1111"/>
      <c r="S6" s="1111"/>
      <c r="T6" s="1111"/>
      <c r="U6" s="1111"/>
      <c r="V6" s="1111"/>
      <c r="W6" s="1111"/>
      <c r="X6" s="1111"/>
      <c r="Y6" s="1111"/>
      <c r="Z6" s="1111"/>
      <c r="AA6" s="1111"/>
      <c r="AB6" s="1111"/>
      <c r="AC6" s="1111"/>
      <c r="AD6" s="1111"/>
      <c r="AE6" s="1111"/>
      <c r="AF6" s="1111"/>
      <c r="AG6" s="1111"/>
      <c r="AH6" s="1111"/>
      <c r="AI6" s="1111"/>
      <c r="AJ6" s="1111"/>
      <c r="AK6" s="1111"/>
      <c r="AL6" s="1111"/>
      <c r="AM6" s="1111"/>
      <c r="AN6" s="1111"/>
      <c r="AO6" s="1111"/>
      <c r="AP6" s="1111"/>
      <c r="AQ6" s="1111"/>
      <c r="AR6" s="1111"/>
      <c r="AS6" s="1111"/>
      <c r="AT6" s="1111"/>
      <c r="AU6" s="1111"/>
      <c r="AV6" s="1111"/>
      <c r="AW6" s="1111"/>
      <c r="AX6" s="1111"/>
      <c r="AY6" s="1111"/>
      <c r="AZ6" s="1111"/>
      <c r="BA6" s="1111"/>
      <c r="BB6" s="1111"/>
      <c r="BC6" s="1111"/>
      <c r="BD6" s="1111"/>
      <c r="BE6" s="1111"/>
      <c r="BF6" s="1111"/>
      <c r="BG6" s="1111"/>
      <c r="BH6" s="1111"/>
      <c r="BI6" s="1111"/>
      <c r="BJ6" s="1111"/>
      <c r="BK6" s="1111"/>
      <c r="BL6" s="1111"/>
      <c r="BM6" s="1111"/>
      <c r="BN6" s="1166"/>
    </row>
    <row r="7" spans="1:76" ht="18" customHeight="1">
      <c r="A7" s="1099"/>
      <c r="B7" s="1111"/>
      <c r="C7" s="1111"/>
      <c r="D7" s="1111"/>
      <c r="E7" s="1111"/>
      <c r="F7" s="1111"/>
      <c r="G7" s="1111"/>
      <c r="H7" s="1111"/>
      <c r="I7" s="1111"/>
      <c r="J7" s="1111"/>
      <c r="K7" s="1111"/>
      <c r="L7" s="1111"/>
      <c r="M7" s="1111"/>
      <c r="N7" s="1111"/>
      <c r="O7" s="1111"/>
      <c r="P7" s="1111"/>
      <c r="Q7" s="1111"/>
      <c r="R7" s="1111"/>
      <c r="S7" s="1111"/>
      <c r="T7" s="1111"/>
      <c r="U7" s="1111"/>
      <c r="V7" s="1111"/>
      <c r="W7" s="1111"/>
      <c r="X7" s="1111"/>
      <c r="Y7" s="1111"/>
      <c r="Z7" s="1111"/>
      <c r="AA7" s="1111"/>
      <c r="AB7" s="1111"/>
      <c r="AC7" s="1111"/>
      <c r="AD7" s="1111"/>
      <c r="AE7" s="1111"/>
      <c r="AF7" s="1111"/>
      <c r="AG7" s="1111"/>
      <c r="AH7" s="1111"/>
      <c r="AI7" s="1111"/>
      <c r="AJ7" s="1111"/>
      <c r="AK7" s="1111"/>
      <c r="AL7" s="1111"/>
      <c r="AM7" s="1111"/>
      <c r="AN7" s="1111"/>
      <c r="AO7" s="1111"/>
      <c r="AP7" s="1111"/>
      <c r="AQ7" s="1111"/>
      <c r="AR7" s="1111"/>
      <c r="AS7" s="1111"/>
      <c r="AT7" s="1111"/>
      <c r="AU7" s="1111"/>
      <c r="AV7" s="1111"/>
      <c r="AW7" s="1111"/>
      <c r="AX7" s="1111"/>
      <c r="AY7" s="1111"/>
      <c r="AZ7" s="1111"/>
      <c r="BA7" s="1111"/>
      <c r="BB7" s="1111"/>
      <c r="BC7" s="1111"/>
      <c r="BD7" s="1111"/>
      <c r="BE7" s="1111"/>
      <c r="BF7" s="1111"/>
      <c r="BG7" s="1111"/>
      <c r="BH7" s="1111"/>
      <c r="BI7" s="1111"/>
      <c r="BJ7" s="1111"/>
      <c r="BK7" s="1111"/>
      <c r="BL7" s="1111"/>
      <c r="BM7" s="1111"/>
      <c r="BN7" s="1166"/>
    </row>
    <row r="8" spans="1:76" ht="18" customHeight="1">
      <c r="A8" s="1099"/>
      <c r="B8" s="1111"/>
      <c r="C8" s="1111"/>
      <c r="D8" s="1111"/>
      <c r="E8" s="1111"/>
      <c r="F8" s="699"/>
      <c r="G8" s="1121"/>
      <c r="H8" s="1122" t="s">
        <v>784</v>
      </c>
      <c r="I8" s="1124"/>
      <c r="J8" s="1124"/>
      <c r="K8" s="1124"/>
      <c r="L8" s="1124"/>
      <c r="M8" s="1124"/>
      <c r="N8" s="1124"/>
      <c r="O8" s="1124"/>
      <c r="P8" s="1124"/>
      <c r="Q8" s="1124"/>
      <c r="R8" s="1124"/>
      <c r="S8" s="1124"/>
      <c r="T8" s="1124"/>
      <c r="U8" s="1124"/>
      <c r="V8" s="1124"/>
      <c r="W8" s="1124"/>
      <c r="X8" s="1124"/>
      <c r="Y8" s="1111"/>
      <c r="Z8" s="1111"/>
      <c r="AA8" s="1111"/>
      <c r="AB8" s="1111"/>
      <c r="AC8" s="1111"/>
      <c r="AD8" s="1111"/>
      <c r="AE8" s="1111"/>
      <c r="AF8" s="1111"/>
      <c r="AG8" s="1111"/>
      <c r="AH8" s="1111"/>
      <c r="AI8" s="1111"/>
      <c r="AJ8" s="1111"/>
      <c r="AK8" s="1111"/>
      <c r="AL8" s="1111"/>
      <c r="AM8" s="1111"/>
      <c r="AN8" s="1111"/>
      <c r="AO8" s="1111"/>
      <c r="AP8" s="1111"/>
      <c r="AQ8" s="1111"/>
      <c r="AR8" s="1111"/>
      <c r="AS8" s="1111"/>
      <c r="AT8" s="1111"/>
      <c r="AU8" s="1111"/>
      <c r="AV8" s="1111"/>
      <c r="AW8" s="1111"/>
      <c r="AX8" s="1111"/>
      <c r="AY8" s="1111"/>
      <c r="AZ8" s="1111"/>
      <c r="BA8" s="1111"/>
      <c r="BB8" s="1111"/>
      <c r="BC8" s="1111"/>
      <c r="BD8" s="1111"/>
      <c r="BE8" s="1111"/>
      <c r="BF8" s="1111"/>
      <c r="BG8" s="1111"/>
      <c r="BH8" s="1111"/>
      <c r="BI8" s="1111"/>
      <c r="BJ8" s="1111"/>
      <c r="BK8" s="1111"/>
      <c r="BL8" s="1111"/>
      <c r="BM8" s="1111"/>
      <c r="BN8" s="1166"/>
    </row>
    <row r="9" spans="1:76" ht="18" customHeight="1">
      <c r="A9" s="1099"/>
      <c r="B9" s="1111"/>
      <c r="C9" s="1111"/>
      <c r="D9" s="1111"/>
      <c r="E9" s="1111"/>
      <c r="F9" s="1111"/>
      <c r="G9" s="1111"/>
      <c r="H9" s="1111"/>
      <c r="I9" s="1111"/>
      <c r="J9" s="1111"/>
      <c r="K9" s="1111"/>
      <c r="L9" s="1111"/>
      <c r="M9" s="1111"/>
      <c r="N9" s="1111"/>
      <c r="O9" s="1111"/>
      <c r="P9" s="1111"/>
      <c r="Q9" s="1111"/>
      <c r="R9" s="1111"/>
      <c r="S9" s="1111"/>
      <c r="T9" s="1111"/>
      <c r="U9" s="1111"/>
      <c r="V9" s="1111"/>
      <c r="W9" s="1111"/>
      <c r="X9" s="1111"/>
      <c r="Y9" s="1111"/>
      <c r="Z9" s="1111"/>
      <c r="AA9" s="1111"/>
      <c r="AB9" s="1111"/>
      <c r="AC9" s="1111"/>
      <c r="AD9" s="1111"/>
      <c r="AE9" s="1111"/>
      <c r="AF9" s="1111"/>
      <c r="AG9" s="1111"/>
      <c r="AH9" s="1111"/>
      <c r="AI9" s="1111"/>
      <c r="AJ9" s="1111"/>
      <c r="AK9" s="1111"/>
      <c r="AL9" s="1111"/>
      <c r="AM9" s="1111"/>
      <c r="AN9" s="1111"/>
      <c r="AO9" s="1111"/>
      <c r="AP9" s="1111"/>
      <c r="AQ9" s="1111"/>
      <c r="AR9" s="1111"/>
      <c r="AS9" s="1111"/>
      <c r="AT9" s="1111"/>
      <c r="AU9" s="1111"/>
      <c r="AV9" s="1111"/>
      <c r="AW9" s="1111"/>
      <c r="AX9" s="1111"/>
      <c r="AY9" s="1111"/>
      <c r="AZ9" s="1111"/>
      <c r="BA9" s="1111"/>
      <c r="BB9" s="1111"/>
      <c r="BC9" s="1111"/>
      <c r="BD9" s="1111"/>
      <c r="BE9" s="1111"/>
      <c r="BF9" s="1111"/>
      <c r="BG9" s="1111"/>
      <c r="BH9" s="1111"/>
      <c r="BI9" s="1111"/>
      <c r="BJ9" s="1111"/>
      <c r="BK9" s="1111"/>
      <c r="BL9" s="1111"/>
      <c r="BM9" s="1111"/>
      <c r="BN9" s="1166"/>
    </row>
    <row r="10" spans="1:76" ht="18" customHeight="1">
      <c r="A10" s="1099"/>
      <c r="B10" s="1111"/>
      <c r="C10" s="1111"/>
      <c r="D10" s="1111"/>
      <c r="E10" s="1111"/>
      <c r="F10" s="1111"/>
      <c r="G10" s="1111"/>
      <c r="H10" s="1111"/>
      <c r="I10" s="1111"/>
      <c r="J10" s="1111"/>
      <c r="K10" s="1111"/>
      <c r="L10" s="1111"/>
      <c r="M10" s="1111"/>
      <c r="N10" s="1111"/>
      <c r="O10" s="1111"/>
      <c r="P10" s="1111"/>
      <c r="Q10" s="1111"/>
      <c r="R10" s="1111"/>
      <c r="S10" s="1111"/>
      <c r="T10" s="1111"/>
      <c r="U10" s="1111"/>
      <c r="V10" s="1111"/>
      <c r="W10" s="1111"/>
      <c r="X10" s="1111"/>
      <c r="Y10" s="1111"/>
      <c r="Z10" s="1111"/>
      <c r="AA10" s="1111"/>
      <c r="AB10" s="1111" t="s">
        <v>788</v>
      </c>
      <c r="AC10" s="1111"/>
      <c r="AD10" s="1111"/>
      <c r="AE10" s="1111"/>
      <c r="AF10" s="1111"/>
      <c r="AG10" s="1111"/>
      <c r="AH10" s="1111"/>
      <c r="AI10" s="1111"/>
      <c r="AJ10" s="1111"/>
      <c r="AK10" s="1111"/>
      <c r="AL10" s="1111"/>
      <c r="AM10" s="1111" t="s">
        <v>138</v>
      </c>
      <c r="AN10" s="1111"/>
      <c r="AO10" s="1111"/>
      <c r="AP10" s="1111"/>
      <c r="AQ10" s="1111"/>
      <c r="AR10" s="1111"/>
      <c r="AS10" s="1111"/>
      <c r="AT10" s="1111"/>
      <c r="AU10" s="1111"/>
      <c r="AV10" s="1111"/>
      <c r="AW10" s="1111"/>
      <c r="AX10" s="1111"/>
      <c r="AY10" s="1111"/>
      <c r="AZ10" s="1111"/>
      <c r="BA10" s="1111"/>
      <c r="BB10" s="1111"/>
      <c r="BC10" s="1111"/>
      <c r="BD10" s="1111"/>
      <c r="BE10" s="1111"/>
      <c r="BF10" s="1111"/>
      <c r="BG10" s="1111"/>
      <c r="BH10" s="1111"/>
      <c r="BI10" s="1111"/>
      <c r="BJ10" s="1111"/>
      <c r="BK10" s="1111"/>
      <c r="BL10" s="1111"/>
      <c r="BM10" s="1111"/>
      <c r="BN10" s="1166"/>
      <c r="BO10" s="1174"/>
      <c r="BP10" s="1174"/>
      <c r="BQ10" s="1174"/>
      <c r="BR10" s="1174"/>
      <c r="BS10" s="1174"/>
    </row>
    <row r="11" spans="1:76" ht="18" customHeight="1">
      <c r="A11" s="1099"/>
      <c r="B11" s="1111"/>
      <c r="C11" s="1111"/>
      <c r="D11" s="1111"/>
      <c r="E11" s="1111"/>
      <c r="F11" s="1111"/>
      <c r="G11" s="1111"/>
      <c r="H11" s="1111"/>
      <c r="I11" s="1111"/>
      <c r="J11" s="1111"/>
      <c r="K11" s="1111"/>
      <c r="L11" s="1111"/>
      <c r="M11" s="1111"/>
      <c r="N11" s="1111"/>
      <c r="O11" s="1111"/>
      <c r="P11" s="1111"/>
      <c r="Q11" s="1111"/>
      <c r="R11" s="1111"/>
      <c r="S11" s="1111"/>
      <c r="T11" s="1111"/>
      <c r="U11" s="1111"/>
      <c r="V11" s="1111"/>
      <c r="W11" s="1111"/>
      <c r="X11" s="1111"/>
      <c r="Y11" s="1111"/>
      <c r="Z11" s="1111"/>
      <c r="AA11" s="1111"/>
      <c r="AB11" s="1111"/>
      <c r="AC11" s="1111"/>
      <c r="AD11" s="1111"/>
      <c r="AE11" s="1111"/>
      <c r="AF11" s="1111"/>
      <c r="AG11" s="1111"/>
      <c r="AH11" s="1111"/>
      <c r="AI11" s="1111"/>
      <c r="AJ11" s="1111"/>
      <c r="AK11" s="1111"/>
      <c r="AL11" s="1111"/>
      <c r="AM11" s="1111" t="s">
        <v>696</v>
      </c>
      <c r="AN11" s="1111"/>
      <c r="AO11" s="1111"/>
      <c r="AP11" s="1111"/>
      <c r="AQ11" s="1111"/>
      <c r="AR11" s="1111"/>
      <c r="AS11" s="1111"/>
      <c r="AT11" s="1111"/>
      <c r="AU11" s="1111"/>
      <c r="AV11" s="1111"/>
      <c r="AW11" s="699"/>
      <c r="AX11" s="1111"/>
      <c r="AY11" s="1111"/>
      <c r="AZ11" s="1111"/>
      <c r="BA11" s="1111"/>
      <c r="BB11" s="1111"/>
      <c r="BC11" s="1111"/>
      <c r="BD11" s="1111"/>
      <c r="BE11" s="1111"/>
      <c r="BF11" s="1111"/>
      <c r="BG11" s="1111"/>
      <c r="BH11" s="1111"/>
      <c r="BI11" s="1111"/>
      <c r="BJ11" s="1111"/>
      <c r="BK11" s="1111"/>
      <c r="BL11" s="1111"/>
      <c r="BM11" s="1111"/>
      <c r="BN11" s="1166"/>
      <c r="BO11" s="1174"/>
      <c r="BP11" s="1174"/>
      <c r="BQ11" s="1174"/>
      <c r="BR11" s="1174"/>
      <c r="BS11" s="1174"/>
    </row>
    <row r="12" spans="1:76" ht="18" customHeight="1">
      <c r="A12" s="1099"/>
      <c r="B12" s="1111"/>
      <c r="C12" s="1111"/>
      <c r="D12" s="1111"/>
      <c r="E12" s="1111"/>
      <c r="F12" s="1111"/>
      <c r="G12" s="1111"/>
      <c r="H12" s="1111"/>
      <c r="I12" s="1111"/>
      <c r="J12" s="1111"/>
      <c r="K12" s="1111"/>
      <c r="L12" s="1111"/>
      <c r="M12" s="1111"/>
      <c r="N12" s="1111"/>
      <c r="O12" s="1111"/>
      <c r="P12" s="1111"/>
      <c r="Q12" s="1111"/>
      <c r="R12" s="1111"/>
      <c r="S12" s="1111"/>
      <c r="T12" s="1111"/>
      <c r="U12" s="1111"/>
      <c r="V12" s="1111"/>
      <c r="W12" s="1111"/>
      <c r="X12" s="1111"/>
      <c r="Y12" s="1111"/>
      <c r="Z12" s="1111"/>
      <c r="AA12" s="1111"/>
      <c r="AB12" s="1111"/>
      <c r="AC12" s="1111"/>
      <c r="AD12" s="1111"/>
      <c r="AE12" s="1111"/>
      <c r="AF12" s="1111"/>
      <c r="AG12" s="1111"/>
      <c r="AH12" s="1111"/>
      <c r="AI12" s="1111"/>
      <c r="AJ12" s="1111"/>
      <c r="AK12" s="1111"/>
      <c r="AL12" s="1111"/>
      <c r="AM12" s="1111"/>
      <c r="AN12" s="1111"/>
      <c r="AO12" s="1111"/>
      <c r="AP12" s="1111"/>
      <c r="AQ12" s="1111"/>
      <c r="AR12" s="1111"/>
      <c r="AS12" s="1111"/>
      <c r="AT12" s="1111"/>
      <c r="AU12" s="1111"/>
      <c r="AV12" s="1111"/>
      <c r="AW12" s="1111"/>
      <c r="AX12" s="1111"/>
      <c r="AY12" s="1111"/>
      <c r="AZ12" s="1111"/>
      <c r="BA12" s="1111"/>
      <c r="BB12" s="1111"/>
      <c r="BC12" s="1111"/>
      <c r="BD12" s="1111"/>
      <c r="BE12" s="1111"/>
      <c r="BF12" s="1111"/>
      <c r="BG12" s="1111"/>
      <c r="BH12" s="1111"/>
      <c r="BI12" s="1111"/>
      <c r="BJ12" s="1111"/>
      <c r="BK12" s="1111"/>
      <c r="BL12" s="1111"/>
      <c r="BM12" s="1111"/>
      <c r="BN12" s="1166"/>
    </row>
    <row r="13" spans="1:76" ht="18" customHeight="1">
      <c r="A13" s="1100" t="s">
        <v>595</v>
      </c>
      <c r="B13" s="1112"/>
      <c r="C13" s="1112"/>
      <c r="D13" s="1112"/>
      <c r="E13" s="1112"/>
      <c r="F13" s="1112"/>
      <c r="G13" s="1112"/>
      <c r="H13" s="1112"/>
      <c r="I13" s="1112"/>
      <c r="J13" s="1112"/>
      <c r="K13" s="1112"/>
      <c r="L13" s="1112"/>
      <c r="M13" s="1112"/>
      <c r="N13" s="1112"/>
      <c r="O13" s="1112"/>
      <c r="P13" s="1112"/>
      <c r="Q13" s="1112"/>
      <c r="R13" s="1112"/>
      <c r="S13" s="1112"/>
      <c r="T13" s="1112"/>
      <c r="U13" s="1112"/>
      <c r="V13" s="1112"/>
      <c r="W13" s="1112"/>
      <c r="X13" s="1112"/>
      <c r="Y13" s="1112"/>
      <c r="Z13" s="1112"/>
      <c r="AA13" s="1112"/>
      <c r="AB13" s="1112"/>
      <c r="AC13" s="1112"/>
      <c r="AD13" s="1112"/>
      <c r="AE13" s="1112"/>
      <c r="AF13" s="1112"/>
      <c r="AG13" s="1112"/>
      <c r="AH13" s="1112"/>
      <c r="AI13" s="1112"/>
      <c r="AJ13" s="1112"/>
      <c r="AK13" s="1112"/>
      <c r="AL13" s="1112"/>
      <c r="AM13" s="1112"/>
      <c r="AN13" s="1112"/>
      <c r="AO13" s="1112"/>
      <c r="AP13" s="1112"/>
      <c r="AQ13" s="1112"/>
      <c r="AR13" s="1112"/>
      <c r="AS13" s="1112"/>
      <c r="AT13" s="1112"/>
      <c r="AU13" s="1112"/>
      <c r="AV13" s="1112"/>
      <c r="AW13" s="1112"/>
      <c r="AX13" s="1112"/>
      <c r="AY13" s="1112"/>
      <c r="AZ13" s="1112"/>
      <c r="BA13" s="1112"/>
      <c r="BB13" s="1112"/>
      <c r="BC13" s="1112"/>
      <c r="BD13" s="1112"/>
      <c r="BE13" s="1112"/>
      <c r="BF13" s="1112"/>
      <c r="BG13" s="1112"/>
      <c r="BH13" s="1112"/>
      <c r="BI13" s="1112"/>
      <c r="BJ13" s="1112"/>
      <c r="BK13" s="1112"/>
      <c r="BL13" s="1112"/>
      <c r="BM13" s="1112"/>
      <c r="BN13" s="1167"/>
    </row>
    <row r="14" spans="1:76" ht="18" customHeight="1">
      <c r="A14" s="1099"/>
      <c r="B14" s="1111"/>
      <c r="C14" s="1111"/>
      <c r="D14" s="1111"/>
      <c r="E14" s="1111"/>
      <c r="F14" s="1111"/>
      <c r="G14" s="1111"/>
      <c r="H14" s="1111"/>
      <c r="I14" s="1111"/>
      <c r="J14" s="1111"/>
      <c r="K14" s="1111"/>
      <c r="L14" s="1111"/>
      <c r="M14" s="1111"/>
      <c r="N14" s="1111"/>
      <c r="O14" s="1111"/>
      <c r="P14" s="1111"/>
      <c r="Q14" s="1111"/>
      <c r="R14" s="1111"/>
      <c r="S14" s="1111"/>
      <c r="T14" s="1111"/>
      <c r="U14" s="1111"/>
      <c r="V14" s="1111"/>
      <c r="W14" s="1111"/>
      <c r="X14" s="1111"/>
      <c r="Y14" s="1111"/>
      <c r="Z14" s="1111"/>
      <c r="AA14" s="1111"/>
      <c r="AB14" s="1111"/>
      <c r="AC14" s="1111"/>
      <c r="AD14" s="1111"/>
      <c r="AE14" s="1111"/>
      <c r="AF14" s="1111"/>
      <c r="AG14" s="1111"/>
      <c r="AH14" s="1111"/>
      <c r="AI14" s="1111"/>
      <c r="AJ14" s="1111"/>
      <c r="AK14" s="1111"/>
      <c r="AL14" s="1111"/>
      <c r="AM14" s="1111"/>
      <c r="AN14" s="1111"/>
      <c r="AO14" s="1111"/>
      <c r="AP14" s="1111"/>
      <c r="AQ14" s="1111"/>
      <c r="AR14" s="1111"/>
      <c r="AS14" s="1111"/>
      <c r="AT14" s="1111"/>
      <c r="AU14" s="1111"/>
      <c r="AV14" s="1111"/>
      <c r="AW14" s="1111"/>
      <c r="AX14" s="1111"/>
      <c r="AY14" s="1111"/>
      <c r="AZ14" s="1111"/>
      <c r="BA14" s="1111"/>
      <c r="BB14" s="1111"/>
      <c r="BC14" s="1111"/>
      <c r="BD14" s="1111"/>
      <c r="BE14" s="1111"/>
      <c r="BF14" s="1111"/>
      <c r="BG14" s="1111"/>
      <c r="BH14" s="1111"/>
      <c r="BI14" s="1111"/>
      <c r="BJ14" s="1111"/>
      <c r="BK14" s="1111"/>
      <c r="BL14" s="1111"/>
      <c r="BM14" s="1111"/>
      <c r="BN14" s="1166"/>
    </row>
    <row r="15" spans="1:76" ht="30" customHeight="1">
      <c r="A15" s="1101" t="s">
        <v>777</v>
      </c>
      <c r="B15" s="1113"/>
      <c r="C15" s="1113"/>
      <c r="D15" s="1113"/>
      <c r="E15" s="1113"/>
      <c r="F15" s="1113"/>
      <c r="G15" s="1113"/>
      <c r="H15" s="1123"/>
      <c r="I15" s="1125"/>
      <c r="J15" s="1113"/>
      <c r="K15" s="1113"/>
      <c r="L15" s="1113"/>
      <c r="M15" s="1113"/>
      <c r="N15" s="1113"/>
      <c r="O15" s="1113"/>
      <c r="P15" s="1113"/>
      <c r="Q15" s="1113"/>
      <c r="R15" s="1123"/>
      <c r="S15" s="1101" t="s">
        <v>787</v>
      </c>
      <c r="T15" s="1113"/>
      <c r="U15" s="1113"/>
      <c r="V15" s="1113"/>
      <c r="W15" s="1113"/>
      <c r="X15" s="1113"/>
      <c r="Y15" s="1113"/>
      <c r="Z15" s="1113"/>
      <c r="AA15" s="1125" t="s">
        <v>536</v>
      </c>
      <c r="AB15" s="1113"/>
      <c r="AC15" s="1113"/>
      <c r="AD15" s="1113"/>
      <c r="AE15" s="1113"/>
      <c r="AF15" s="1113"/>
      <c r="AG15" s="1113"/>
      <c r="AH15" s="1113"/>
      <c r="AI15" s="1113"/>
      <c r="AJ15" s="1113"/>
      <c r="AK15" s="1101" t="s">
        <v>789</v>
      </c>
      <c r="AL15" s="1113"/>
      <c r="AM15" s="1113"/>
      <c r="AN15" s="1113"/>
      <c r="AO15" s="1113"/>
      <c r="AP15" s="1113"/>
      <c r="AQ15" s="1113"/>
      <c r="AR15" s="1113"/>
      <c r="AS15" s="1125" t="str">
        <f>工事カルテ!V16&amp;工事カルテ!AG16</f>
        <v/>
      </c>
      <c r="AT15" s="1113"/>
      <c r="AU15" s="1113"/>
      <c r="AV15" s="1113"/>
      <c r="AW15" s="1113"/>
      <c r="AX15" s="1113"/>
      <c r="AY15" s="1113"/>
      <c r="AZ15" s="1113"/>
      <c r="BA15" s="1113"/>
      <c r="BB15" s="1113"/>
      <c r="BC15" s="1113"/>
      <c r="BD15" s="1113"/>
      <c r="BE15" s="1113"/>
      <c r="BF15" s="1113"/>
      <c r="BG15" s="1113"/>
      <c r="BH15" s="1113"/>
      <c r="BI15" s="1113"/>
      <c r="BJ15" s="1113"/>
      <c r="BK15" s="1113"/>
      <c r="BL15" s="1113"/>
      <c r="BM15" s="1113"/>
      <c r="BN15" s="1123"/>
      <c r="BT15" s="497"/>
      <c r="BU15" s="497"/>
      <c r="BV15" s="497"/>
      <c r="BW15" s="497"/>
      <c r="BX15" s="497"/>
    </row>
    <row r="16" spans="1:76" ht="30" customHeight="1">
      <c r="A16" s="1102" t="s">
        <v>255</v>
      </c>
      <c r="B16" s="1114"/>
      <c r="C16" s="1114"/>
      <c r="D16" s="1114"/>
      <c r="E16" s="1114"/>
      <c r="F16" s="1114"/>
      <c r="G16" s="1114"/>
      <c r="H16" s="1114"/>
      <c r="I16" s="1114"/>
      <c r="J16" s="1114"/>
      <c r="K16" s="1126"/>
      <c r="L16" s="1126"/>
      <c r="M16" s="1126"/>
      <c r="N16" s="1126"/>
      <c r="O16" s="1126"/>
      <c r="P16" s="1126"/>
      <c r="Q16" s="1126"/>
      <c r="R16" s="1129"/>
      <c r="S16" s="1130">
        <f>工事カルテ!H6</f>
        <v>0</v>
      </c>
      <c r="T16" s="1138"/>
      <c r="U16" s="1138"/>
      <c r="V16" s="1138"/>
      <c r="W16" s="1138"/>
      <c r="X16" s="1138"/>
      <c r="Y16" s="1138"/>
      <c r="Z16" s="1138"/>
      <c r="AA16" s="1138"/>
      <c r="AB16" s="1138"/>
      <c r="AC16" s="1138"/>
      <c r="AD16" s="1138"/>
      <c r="AE16" s="1138"/>
      <c r="AF16" s="1138"/>
      <c r="AG16" s="1138"/>
      <c r="AH16" s="1138"/>
      <c r="AI16" s="1138"/>
      <c r="AJ16" s="1138"/>
      <c r="AK16" s="1138"/>
      <c r="AL16" s="1138"/>
      <c r="AM16" s="1138"/>
      <c r="AN16" s="1138"/>
      <c r="AO16" s="1138"/>
      <c r="AP16" s="1138"/>
      <c r="AQ16" s="1138"/>
      <c r="AR16" s="1138"/>
      <c r="AS16" s="1138"/>
      <c r="AT16" s="1138"/>
      <c r="AU16" s="1138"/>
      <c r="AV16" s="1138"/>
      <c r="AW16" s="1138"/>
      <c r="AX16" s="1138"/>
      <c r="AY16" s="1138"/>
      <c r="AZ16" s="1138"/>
      <c r="BA16" s="1138"/>
      <c r="BB16" s="1138"/>
      <c r="BC16" s="1138"/>
      <c r="BD16" s="1138"/>
      <c r="BE16" s="1138"/>
      <c r="BF16" s="1138"/>
      <c r="BG16" s="1138"/>
      <c r="BH16" s="1138"/>
      <c r="BI16" s="1138"/>
      <c r="BJ16" s="1138"/>
      <c r="BK16" s="1138"/>
      <c r="BL16" s="1138"/>
      <c r="BM16" s="1138"/>
      <c r="BN16" s="1138"/>
      <c r="BT16" s="497"/>
      <c r="BU16" s="497"/>
      <c r="BV16" s="497"/>
      <c r="BW16" s="497"/>
      <c r="BX16" s="497"/>
    </row>
    <row r="17" spans="1:71" ht="30" customHeight="1">
      <c r="A17" s="1102" t="s">
        <v>164</v>
      </c>
      <c r="B17" s="1114"/>
      <c r="C17" s="1114"/>
      <c r="D17" s="1114"/>
      <c r="E17" s="1114"/>
      <c r="F17" s="1114"/>
      <c r="G17" s="1114"/>
      <c r="H17" s="1114"/>
      <c r="I17" s="1114"/>
      <c r="J17" s="1114"/>
      <c r="K17" s="1126"/>
      <c r="L17" s="1126"/>
      <c r="M17" s="1126"/>
      <c r="N17" s="1126"/>
      <c r="O17" s="1126"/>
      <c r="P17" s="1126"/>
      <c r="Q17" s="1126"/>
      <c r="R17" s="1129"/>
      <c r="S17" s="1130">
        <f>工事カルテ!H7</f>
        <v>0</v>
      </c>
      <c r="T17" s="1138"/>
      <c r="U17" s="1138"/>
      <c r="V17" s="1138"/>
      <c r="W17" s="1138"/>
      <c r="X17" s="1138"/>
      <c r="Y17" s="1138"/>
      <c r="Z17" s="1138"/>
      <c r="AA17" s="1138"/>
      <c r="AB17" s="1138"/>
      <c r="AC17" s="1138"/>
      <c r="AD17" s="1138"/>
      <c r="AE17" s="1138"/>
      <c r="AF17" s="1138"/>
      <c r="AG17" s="1138"/>
      <c r="AH17" s="1138"/>
      <c r="AI17" s="1138"/>
      <c r="AJ17" s="1138"/>
      <c r="AK17" s="1138"/>
      <c r="AL17" s="1138"/>
      <c r="AM17" s="1138"/>
      <c r="AN17" s="1138"/>
      <c r="AO17" s="1138"/>
      <c r="AP17" s="1138"/>
      <c r="AQ17" s="1138"/>
      <c r="AR17" s="1138"/>
      <c r="AS17" s="1138"/>
      <c r="AT17" s="1138"/>
      <c r="AU17" s="1138"/>
      <c r="AV17" s="1138"/>
      <c r="AW17" s="1138"/>
      <c r="AX17" s="1138"/>
      <c r="AY17" s="1138"/>
      <c r="AZ17" s="1138"/>
      <c r="BA17" s="1138"/>
      <c r="BB17" s="1138"/>
      <c r="BC17" s="1138"/>
      <c r="BD17" s="1138"/>
      <c r="BE17" s="1138"/>
      <c r="BF17" s="1138"/>
      <c r="BG17" s="1138"/>
      <c r="BH17" s="1138"/>
      <c r="BI17" s="1138"/>
      <c r="BJ17" s="1138"/>
      <c r="BK17" s="1138"/>
      <c r="BL17" s="1138"/>
      <c r="BM17" s="1138"/>
      <c r="BN17" s="1138"/>
      <c r="BO17" s="497"/>
    </row>
    <row r="18" spans="1:71" ht="30" customHeight="1">
      <c r="A18" s="1103" t="s">
        <v>779</v>
      </c>
      <c r="B18" s="1103"/>
      <c r="C18" s="1103"/>
      <c r="D18" s="1103"/>
      <c r="E18" s="1103"/>
      <c r="F18" s="1103"/>
      <c r="G18" s="1103"/>
      <c r="H18" s="1103"/>
      <c r="I18" s="1103"/>
      <c r="J18" s="1103"/>
      <c r="K18" s="1103" t="s">
        <v>413</v>
      </c>
      <c r="L18" s="1103"/>
      <c r="M18" s="1103"/>
      <c r="N18" s="1103"/>
      <c r="O18" s="1103"/>
      <c r="P18" s="1103"/>
      <c r="Q18" s="1103"/>
      <c r="R18" s="1103"/>
      <c r="S18" s="1131">
        <f>工事カルテ!I39</f>
        <v>0</v>
      </c>
      <c r="T18" s="1138"/>
      <c r="U18" s="1138"/>
      <c r="V18" s="1138"/>
      <c r="W18" s="1138"/>
      <c r="X18" s="1138"/>
      <c r="Y18" s="1138"/>
      <c r="Z18" s="1138"/>
      <c r="AA18" s="1138"/>
      <c r="AB18" s="1138"/>
      <c r="AC18" s="1138"/>
      <c r="AD18" s="1138"/>
      <c r="AE18" s="1138"/>
      <c r="AF18" s="1138"/>
      <c r="AG18" s="1138"/>
      <c r="AH18" s="1138"/>
      <c r="AI18" s="1138"/>
      <c r="AJ18" s="1138"/>
      <c r="AK18" s="1138"/>
      <c r="AL18" s="1138"/>
      <c r="AM18" s="1138"/>
      <c r="AN18" s="1138"/>
      <c r="AO18" s="1138"/>
      <c r="AP18" s="1138"/>
      <c r="AQ18" s="1138"/>
      <c r="AR18" s="1138"/>
      <c r="AS18" s="1138"/>
      <c r="AT18" s="1138"/>
      <c r="AU18" s="1138"/>
      <c r="AV18" s="1138"/>
      <c r="AW18" s="1138"/>
      <c r="AX18" s="1138"/>
      <c r="AY18" s="1138"/>
      <c r="AZ18" s="1138"/>
      <c r="BA18" s="1138"/>
      <c r="BB18" s="1138"/>
      <c r="BC18" s="1138"/>
      <c r="BD18" s="1138"/>
      <c r="BE18" s="1138"/>
      <c r="BF18" s="1138"/>
      <c r="BG18" s="1138"/>
      <c r="BH18" s="1138"/>
      <c r="BI18" s="1138"/>
      <c r="BJ18" s="1138"/>
      <c r="BK18" s="1138"/>
      <c r="BL18" s="1138"/>
      <c r="BM18" s="1138"/>
      <c r="BN18" s="1138"/>
      <c r="BO18" s="497"/>
    </row>
    <row r="19" spans="1:71" ht="30" customHeight="1">
      <c r="A19" s="1103"/>
      <c r="B19" s="1103"/>
      <c r="C19" s="1103"/>
      <c r="D19" s="1103"/>
      <c r="E19" s="1103"/>
      <c r="F19" s="1103"/>
      <c r="G19" s="1103"/>
      <c r="H19" s="1103"/>
      <c r="I19" s="1103"/>
      <c r="J19" s="1103"/>
      <c r="K19" s="1103" t="s">
        <v>693</v>
      </c>
      <c r="L19" s="1103"/>
      <c r="M19" s="1103"/>
      <c r="N19" s="1103"/>
      <c r="O19" s="1103"/>
      <c r="P19" s="1103"/>
      <c r="Q19" s="1103"/>
      <c r="R19" s="1103"/>
      <c r="S19" s="1132">
        <f>工事カルテ!I40</f>
        <v>0</v>
      </c>
      <c r="T19" s="1139"/>
      <c r="U19" s="1139"/>
      <c r="V19" s="1139"/>
      <c r="W19" s="1139"/>
      <c r="X19" s="1139"/>
      <c r="Y19" s="1139"/>
      <c r="Z19" s="1139"/>
      <c r="AA19" s="1139"/>
      <c r="AB19" s="1139"/>
      <c r="AC19" s="1139"/>
      <c r="AD19" s="1139"/>
      <c r="AE19" s="1139"/>
      <c r="AF19" s="1139"/>
      <c r="AG19" s="1139"/>
      <c r="AH19" s="1139"/>
      <c r="AI19" s="1139"/>
      <c r="AJ19" s="1139"/>
      <c r="AK19" s="1139"/>
      <c r="AL19" s="1147"/>
      <c r="AM19" s="1103" t="s">
        <v>425</v>
      </c>
      <c r="AN19" s="1103"/>
      <c r="AO19" s="1103"/>
      <c r="AP19" s="1103"/>
      <c r="AQ19" s="1103"/>
      <c r="AR19" s="1103"/>
      <c r="AS19" s="1103"/>
      <c r="AT19" s="1103"/>
      <c r="AU19" s="1157" t="str">
        <f>工事カルテ!I41</f>
        <v>　</v>
      </c>
      <c r="AV19" s="1141"/>
      <c r="AW19" s="1141"/>
      <c r="AX19" s="1141"/>
      <c r="AY19" s="1141"/>
      <c r="AZ19" s="1141"/>
      <c r="BA19" s="1141"/>
      <c r="BB19" s="1141"/>
      <c r="BC19" s="1141"/>
      <c r="BD19" s="1141"/>
      <c r="BE19" s="1141"/>
      <c r="BF19" s="1141"/>
      <c r="BG19" s="1141"/>
      <c r="BH19" s="1141"/>
      <c r="BI19" s="1141"/>
      <c r="BJ19" s="1141"/>
      <c r="BK19" s="1141"/>
      <c r="BL19" s="1141"/>
      <c r="BM19" s="1141"/>
      <c r="BN19" s="1168"/>
      <c r="BO19" s="497"/>
    </row>
    <row r="20" spans="1:71" ht="30" customHeight="1">
      <c r="A20" s="1102" t="s">
        <v>285</v>
      </c>
      <c r="B20" s="1114"/>
      <c r="C20" s="1114"/>
      <c r="D20" s="1114"/>
      <c r="E20" s="1114"/>
      <c r="F20" s="1114"/>
      <c r="G20" s="1114"/>
      <c r="H20" s="1114"/>
      <c r="I20" s="1114"/>
      <c r="J20" s="1114"/>
      <c r="K20" s="1126"/>
      <c r="L20" s="1126"/>
      <c r="M20" s="1126"/>
      <c r="N20" s="1126"/>
      <c r="O20" s="1126"/>
      <c r="P20" s="1126"/>
      <c r="Q20" s="1126"/>
      <c r="R20" s="1129"/>
      <c r="S20" s="1133" t="str">
        <f>IF(工事カルテ!H66="","令和　年　月　日",工事カルテ!H12)</f>
        <v>令和　年　月　日</v>
      </c>
      <c r="T20" s="1140"/>
      <c r="U20" s="1140"/>
      <c r="V20" s="1140"/>
      <c r="W20" s="1140"/>
      <c r="X20" s="1140"/>
      <c r="Y20" s="1140"/>
      <c r="Z20" s="1140"/>
      <c r="AA20" s="1140"/>
      <c r="AB20" s="1140"/>
      <c r="AC20" s="1140"/>
      <c r="AD20" s="1140"/>
      <c r="AE20" s="1140"/>
      <c r="AF20" s="1140"/>
      <c r="AG20" s="1140"/>
      <c r="AH20" s="1140"/>
      <c r="AI20" s="1140"/>
      <c r="AJ20" s="1140"/>
      <c r="AK20" s="1140"/>
      <c r="AL20" s="1148"/>
      <c r="AM20" s="1114" t="s">
        <v>286</v>
      </c>
      <c r="AN20" s="1126"/>
      <c r="AO20" s="1126"/>
      <c r="AP20" s="1126"/>
      <c r="AQ20" s="1126"/>
      <c r="AR20" s="1126"/>
      <c r="AS20" s="1126"/>
      <c r="AT20" s="1126"/>
      <c r="AU20" s="1158" t="str">
        <f>IF(確認依頼!F24="","令和　年　月　日",確認依頼!F24)</f>
        <v>令和 　年 　月 　日</v>
      </c>
      <c r="AV20" s="1161"/>
      <c r="AW20" s="1161"/>
      <c r="AX20" s="1161"/>
      <c r="AY20" s="1161"/>
      <c r="AZ20" s="1161"/>
      <c r="BA20" s="1161"/>
      <c r="BB20" s="1161"/>
      <c r="BC20" s="1161"/>
      <c r="BD20" s="1161"/>
      <c r="BE20" s="1161"/>
      <c r="BF20" s="1161"/>
      <c r="BG20" s="1161"/>
      <c r="BH20" s="1161"/>
      <c r="BI20" s="1161"/>
      <c r="BJ20" s="1161"/>
      <c r="BK20" s="1161"/>
      <c r="BL20" s="1161"/>
      <c r="BM20" s="1161"/>
      <c r="BN20" s="1169"/>
      <c r="BS20" s="1175"/>
    </row>
    <row r="21" spans="1:71" ht="30" customHeight="1">
      <c r="A21" s="1103" t="s">
        <v>725</v>
      </c>
      <c r="B21" s="1103"/>
      <c r="C21" s="1103"/>
      <c r="D21" s="1103"/>
      <c r="E21" s="1103"/>
      <c r="F21" s="1103"/>
      <c r="G21" s="1103"/>
      <c r="H21" s="1103"/>
      <c r="I21" s="1103"/>
      <c r="J21" s="1103"/>
      <c r="K21" s="1103"/>
      <c r="L21" s="1103"/>
      <c r="M21" s="1103"/>
      <c r="N21" s="1103"/>
      <c r="O21" s="1103"/>
      <c r="P21" s="1103"/>
      <c r="Q21" s="1103"/>
      <c r="R21" s="1103"/>
      <c r="S21" s="1134" t="str">
        <f>IF(工事カルテ!H66="","",DBCS(FIXED(工事カルテ!W64,0)))</f>
        <v/>
      </c>
      <c r="T21" s="1134"/>
      <c r="U21" s="1134"/>
      <c r="V21" s="1134"/>
      <c r="W21" s="1134"/>
      <c r="X21" s="1134"/>
      <c r="Y21" s="1134"/>
      <c r="Z21" s="1134"/>
      <c r="AA21" s="1134"/>
      <c r="AB21" s="1134"/>
      <c r="AC21" s="1134"/>
      <c r="AD21" s="1134"/>
      <c r="AE21" s="1134"/>
      <c r="AF21" s="1134"/>
      <c r="AG21" s="1134"/>
      <c r="AH21" s="1134"/>
      <c r="AI21" s="1134"/>
      <c r="AJ21" s="1134"/>
      <c r="AK21" s="1134"/>
      <c r="AL21" s="1149"/>
      <c r="AM21" s="1103" t="s">
        <v>761</v>
      </c>
      <c r="AN21" s="1154"/>
      <c r="AO21" s="1154"/>
      <c r="AP21" s="1154"/>
      <c r="AQ21" s="1154"/>
      <c r="AR21" s="1154"/>
      <c r="AS21" s="1154"/>
      <c r="AT21" s="1154"/>
      <c r="AU21" s="1159" t="s">
        <v>790</v>
      </c>
      <c r="AV21" s="1159"/>
      <c r="AW21" s="1159"/>
      <c r="AX21" s="1159"/>
      <c r="AY21" s="1159"/>
      <c r="AZ21" s="1159"/>
      <c r="BA21" s="1159"/>
      <c r="BB21" s="1159"/>
      <c r="BC21" s="1159"/>
      <c r="BD21" s="1159"/>
      <c r="BE21" s="1159"/>
      <c r="BF21" s="1159"/>
      <c r="BG21" s="1159"/>
      <c r="BH21" s="1159"/>
      <c r="BI21" s="1159"/>
      <c r="BJ21" s="1159"/>
      <c r="BK21" s="1159"/>
      <c r="BL21" s="1159"/>
      <c r="BM21" s="1159"/>
      <c r="BN21" s="1159"/>
    </row>
    <row r="22" spans="1:71" ht="30" customHeight="1">
      <c r="A22" s="1103" t="s">
        <v>780</v>
      </c>
      <c r="B22" s="1103"/>
      <c r="C22" s="1103"/>
      <c r="D22" s="1103"/>
      <c r="E22" s="1103"/>
      <c r="F22" s="1103"/>
      <c r="G22" s="1103"/>
      <c r="H22" s="1103"/>
      <c r="I22" s="1103"/>
      <c r="J22" s="1103"/>
      <c r="K22" s="1103"/>
      <c r="L22" s="1103"/>
      <c r="M22" s="1103"/>
      <c r="N22" s="1103"/>
      <c r="O22" s="1103"/>
      <c r="P22" s="1103"/>
      <c r="Q22" s="1103"/>
      <c r="R22" s="1103"/>
      <c r="S22" s="1134" t="str">
        <f>IF(確認依頼!C25="","",確認依頼!C25)</f>
        <v/>
      </c>
      <c r="T22" s="1134"/>
      <c r="U22" s="1134"/>
      <c r="V22" s="1134"/>
      <c r="W22" s="1134"/>
      <c r="X22" s="1134"/>
      <c r="Y22" s="1134"/>
      <c r="Z22" s="1134"/>
      <c r="AA22" s="1134"/>
      <c r="AB22" s="1134"/>
      <c r="AC22" s="1134"/>
      <c r="AD22" s="1134"/>
      <c r="AE22" s="1134"/>
      <c r="AF22" s="1134"/>
      <c r="AG22" s="1134"/>
      <c r="AH22" s="1134"/>
      <c r="AI22" s="1134"/>
      <c r="AJ22" s="1134"/>
      <c r="AK22" s="1134"/>
      <c r="AL22" s="1149"/>
      <c r="AM22" s="1103" t="s">
        <v>761</v>
      </c>
      <c r="AN22" s="1154"/>
      <c r="AO22" s="1154"/>
      <c r="AP22" s="1154"/>
      <c r="AQ22" s="1154"/>
      <c r="AR22" s="1154"/>
      <c r="AS22" s="1154"/>
      <c r="AT22" s="1154"/>
      <c r="AU22" s="1159" t="s">
        <v>790</v>
      </c>
      <c r="AV22" s="1159"/>
      <c r="AW22" s="1159"/>
      <c r="AX22" s="1159"/>
      <c r="AY22" s="1159"/>
      <c r="AZ22" s="1159"/>
      <c r="BA22" s="1159"/>
      <c r="BB22" s="1159"/>
      <c r="BC22" s="1159"/>
      <c r="BD22" s="1159"/>
      <c r="BE22" s="1159"/>
      <c r="BF22" s="1159"/>
      <c r="BG22" s="1159"/>
      <c r="BH22" s="1159"/>
      <c r="BI22" s="1159"/>
      <c r="BJ22" s="1159"/>
      <c r="BK22" s="1159"/>
      <c r="BL22" s="1159"/>
      <c r="BM22" s="1159"/>
      <c r="BN22" s="1159"/>
    </row>
    <row r="23" spans="1:71" ht="30" customHeight="1">
      <c r="A23" s="1103" t="s">
        <v>781</v>
      </c>
      <c r="B23" s="1103"/>
      <c r="C23" s="1103"/>
      <c r="D23" s="1103"/>
      <c r="E23" s="1103"/>
      <c r="F23" s="1103"/>
      <c r="G23" s="1103"/>
      <c r="H23" s="1103"/>
      <c r="I23" s="1103"/>
      <c r="J23" s="1103"/>
      <c r="K23" s="1103"/>
      <c r="L23" s="1103"/>
      <c r="M23" s="1103"/>
      <c r="N23" s="1103"/>
      <c r="O23" s="1103"/>
      <c r="P23" s="1103"/>
      <c r="Q23" s="1103"/>
      <c r="R23" s="1103"/>
      <c r="S23" s="1135" t="str">
        <f>IF(工事カルテ!H68="","",DBCS(FIXED(工事カルテ!H68,0)))</f>
        <v/>
      </c>
      <c r="T23" s="1141"/>
      <c r="U23" s="1141"/>
      <c r="V23" s="1141"/>
      <c r="W23" s="1141"/>
      <c r="X23" s="1141"/>
      <c r="Y23" s="1141"/>
      <c r="Z23" s="1141"/>
      <c r="AA23" s="1141"/>
      <c r="AB23" s="1141"/>
      <c r="AC23" s="1141"/>
      <c r="AD23" s="1141"/>
      <c r="AE23" s="1141"/>
      <c r="AF23" s="1145" t="e">
        <f>ROUNDUP(S23/S22,3)</f>
        <v>#VALUE!</v>
      </c>
      <c r="AG23" s="1146"/>
      <c r="AH23" s="1146"/>
      <c r="AI23" s="1146"/>
      <c r="AJ23" s="1146"/>
      <c r="AK23" s="1146"/>
      <c r="AL23" s="1150"/>
      <c r="AM23" s="1103" t="s">
        <v>790</v>
      </c>
      <c r="AN23" s="1154"/>
      <c r="AO23" s="1154"/>
      <c r="AP23" s="1154"/>
      <c r="AQ23" s="1154"/>
      <c r="AR23" s="1154"/>
      <c r="AS23" s="1154"/>
      <c r="AT23" s="1154"/>
      <c r="AU23" s="1159" t="s">
        <v>790</v>
      </c>
      <c r="AV23" s="1159"/>
      <c r="AW23" s="1159"/>
      <c r="AX23" s="1159"/>
      <c r="AY23" s="1159"/>
      <c r="AZ23" s="1159"/>
      <c r="BA23" s="1159"/>
      <c r="BB23" s="1159"/>
      <c r="BC23" s="1159"/>
      <c r="BD23" s="1159"/>
      <c r="BE23" s="1159"/>
      <c r="BF23" s="1159"/>
      <c r="BG23" s="1159"/>
      <c r="BH23" s="1159"/>
      <c r="BI23" s="1159"/>
      <c r="BJ23" s="1159"/>
      <c r="BK23" s="1159"/>
      <c r="BL23" s="1159"/>
      <c r="BM23" s="1159"/>
      <c r="BN23" s="1159"/>
    </row>
    <row r="24" spans="1:71" ht="30" customHeight="1">
      <c r="A24" s="1103" t="s">
        <v>782</v>
      </c>
      <c r="B24" s="1103"/>
      <c r="C24" s="1103"/>
      <c r="D24" s="1103"/>
      <c r="E24" s="1103"/>
      <c r="F24" s="1103"/>
      <c r="G24" s="1103"/>
      <c r="H24" s="1103"/>
      <c r="I24" s="1103"/>
      <c r="J24" s="1103"/>
      <c r="K24" s="1103"/>
      <c r="L24" s="1103"/>
      <c r="M24" s="1103"/>
      <c r="N24" s="1103"/>
      <c r="O24" s="1103"/>
      <c r="P24" s="1103"/>
      <c r="Q24" s="1103"/>
      <c r="R24" s="1103"/>
      <c r="S24" s="1134" t="e">
        <f>ROUNDDOWN(S21*S23/S22,-3)</f>
        <v>#VALUE!</v>
      </c>
      <c r="T24" s="1134"/>
      <c r="U24" s="1134"/>
      <c r="V24" s="1134"/>
      <c r="W24" s="1134"/>
      <c r="X24" s="1134"/>
      <c r="Y24" s="1134"/>
      <c r="Z24" s="1134"/>
      <c r="AA24" s="1134"/>
      <c r="AB24" s="1134"/>
      <c r="AC24" s="1134"/>
      <c r="AD24" s="1134"/>
      <c r="AE24" s="1134"/>
      <c r="AF24" s="1134"/>
      <c r="AG24" s="1134"/>
      <c r="AH24" s="1134"/>
      <c r="AI24" s="1134"/>
      <c r="AJ24" s="1134"/>
      <c r="AK24" s="1134"/>
      <c r="AL24" s="1149"/>
      <c r="AM24" s="1103" t="s">
        <v>791</v>
      </c>
      <c r="AN24" s="1154"/>
      <c r="AO24" s="1154"/>
      <c r="AP24" s="1154"/>
      <c r="AQ24" s="1154"/>
      <c r="AR24" s="1154"/>
      <c r="AS24" s="1154"/>
      <c r="AT24" s="1154"/>
      <c r="AU24" s="1158"/>
      <c r="AV24" s="1161"/>
      <c r="AW24" s="1161"/>
      <c r="AX24" s="1161"/>
      <c r="AY24" s="1161"/>
      <c r="AZ24" s="1161"/>
      <c r="BA24" s="1161"/>
      <c r="BB24" s="1161"/>
      <c r="BC24" s="1161"/>
      <c r="BD24" s="1161"/>
      <c r="BE24" s="1161"/>
      <c r="BF24" s="1161"/>
      <c r="BG24" s="1161"/>
      <c r="BH24" s="1161"/>
      <c r="BI24" s="1161"/>
      <c r="BJ24" s="1161"/>
      <c r="BK24" s="1161"/>
      <c r="BL24" s="1161"/>
      <c r="BM24" s="1161"/>
      <c r="BN24" s="1169"/>
    </row>
    <row r="25" spans="1:71" ht="30" customHeight="1">
      <c r="A25" s="1103" t="s">
        <v>391</v>
      </c>
      <c r="B25" s="1103"/>
      <c r="C25" s="1103"/>
      <c r="D25" s="1103"/>
      <c r="E25" s="1103"/>
      <c r="F25" s="1103"/>
      <c r="G25" s="1103"/>
      <c r="H25" s="1103"/>
      <c r="I25" s="1103"/>
      <c r="J25" s="1103"/>
      <c r="K25" s="1127" t="s">
        <v>786</v>
      </c>
      <c r="L25" s="1103"/>
      <c r="M25" s="1103"/>
      <c r="N25" s="1103"/>
      <c r="O25" s="1103"/>
      <c r="P25" s="1103"/>
      <c r="Q25" s="1103"/>
      <c r="R25" s="1103"/>
      <c r="S25" s="1136"/>
      <c r="T25" s="1142"/>
      <c r="U25" s="1142"/>
      <c r="V25" s="1142"/>
      <c r="W25" s="1142"/>
      <c r="X25" s="1142"/>
      <c r="Y25" s="1142"/>
      <c r="Z25" s="1142"/>
      <c r="AA25" s="1142"/>
      <c r="AB25" s="1142"/>
      <c r="AC25" s="1142"/>
      <c r="AD25" s="1142"/>
      <c r="AE25" s="1142"/>
      <c r="AF25" s="1142"/>
      <c r="AG25" s="1142"/>
      <c r="AH25" s="1142"/>
      <c r="AI25" s="1142"/>
      <c r="AJ25" s="1142"/>
      <c r="AK25" s="1142"/>
      <c r="AL25" s="1151"/>
      <c r="AM25" s="1153" t="s">
        <v>57</v>
      </c>
      <c r="AN25" s="1155"/>
      <c r="AO25" s="1155"/>
      <c r="AP25" s="1155"/>
      <c r="AQ25" s="1155"/>
      <c r="AR25" s="1155"/>
      <c r="AS25" s="1155"/>
      <c r="AT25" s="1156"/>
      <c r="AU25" s="1160">
        <f>工事カルテ!I49</f>
        <v>0</v>
      </c>
      <c r="AV25" s="1142"/>
      <c r="AW25" s="1142"/>
      <c r="AX25" s="1142"/>
      <c r="AY25" s="1142"/>
      <c r="AZ25" s="1142"/>
      <c r="BA25" s="1142"/>
      <c r="BB25" s="1142"/>
      <c r="BC25" s="1142"/>
      <c r="BD25" s="1142"/>
      <c r="BE25" s="1142"/>
      <c r="BF25" s="1142"/>
      <c r="BG25" s="1142"/>
      <c r="BH25" s="1142"/>
      <c r="BI25" s="1142"/>
      <c r="BJ25" s="1142"/>
      <c r="BK25" s="1142"/>
      <c r="BL25" s="1142"/>
      <c r="BM25" s="1142"/>
      <c r="BN25" s="1151"/>
    </row>
    <row r="26" spans="1:71" ht="30" customHeight="1">
      <c r="A26" s="1103"/>
      <c r="B26" s="1103"/>
      <c r="C26" s="1103"/>
      <c r="D26" s="1103"/>
      <c r="E26" s="1103"/>
      <c r="F26" s="1103"/>
      <c r="G26" s="1103"/>
      <c r="H26" s="1103"/>
      <c r="I26" s="1103"/>
      <c r="J26" s="1103"/>
      <c r="K26" s="1103" t="s">
        <v>440</v>
      </c>
      <c r="L26" s="1103"/>
      <c r="M26" s="1103"/>
      <c r="N26" s="1103"/>
      <c r="O26" s="1103"/>
      <c r="P26" s="1103"/>
      <c r="Q26" s="1103"/>
      <c r="R26" s="1103"/>
      <c r="S26" s="1137">
        <f>工事カルテ!P46</f>
        <v>0</v>
      </c>
      <c r="T26" s="1143"/>
      <c r="U26" s="1143"/>
      <c r="V26" s="1143"/>
      <c r="W26" s="1143"/>
      <c r="X26" s="1143"/>
      <c r="Y26" s="1143"/>
      <c r="Z26" s="1143"/>
      <c r="AA26" s="1143"/>
      <c r="AB26" s="1143"/>
      <c r="AC26" s="1143"/>
      <c r="AD26" s="1144"/>
      <c r="AE26" s="1144"/>
      <c r="AF26" s="1144"/>
      <c r="AG26" s="1144"/>
      <c r="AH26" s="1144"/>
      <c r="AI26" s="1144"/>
      <c r="AJ26" s="1144"/>
      <c r="AK26" s="1144"/>
      <c r="AL26" s="1152"/>
      <c r="AM26" s="1153" t="s">
        <v>653</v>
      </c>
      <c r="AN26" s="1155"/>
      <c r="AO26" s="1155"/>
      <c r="AP26" s="1155"/>
      <c r="AQ26" s="1155"/>
      <c r="AR26" s="1155"/>
      <c r="AS26" s="1155"/>
      <c r="AT26" s="1156"/>
      <c r="AU26" s="1160">
        <f>工事カルテ!I47</f>
        <v>0</v>
      </c>
      <c r="AV26" s="1142"/>
      <c r="AW26" s="1142"/>
      <c r="AX26" s="1142"/>
      <c r="AY26" s="1142"/>
      <c r="AZ26" s="1142"/>
      <c r="BA26" s="1142"/>
      <c r="BB26" s="1142"/>
      <c r="BC26" s="1142"/>
      <c r="BD26" s="1142"/>
      <c r="BE26" s="1142"/>
      <c r="BF26" s="1142"/>
      <c r="BG26" s="1142"/>
      <c r="BH26" s="1142"/>
      <c r="BI26" s="1142"/>
      <c r="BJ26" s="1142"/>
      <c r="BK26" s="1142"/>
      <c r="BL26" s="1142"/>
      <c r="BM26" s="1142"/>
      <c r="BN26" s="1151"/>
    </row>
    <row r="27" spans="1:71" ht="17.25" customHeight="1">
      <c r="A27" s="1104" t="s">
        <v>734</v>
      </c>
      <c r="B27" s="1115"/>
      <c r="C27" s="1115"/>
      <c r="D27" s="1115"/>
      <c r="E27" s="1115"/>
      <c r="F27" s="1115"/>
      <c r="G27" s="1115"/>
      <c r="H27" s="1115"/>
      <c r="I27" s="1115"/>
      <c r="J27" s="1115"/>
      <c r="K27" s="1115"/>
      <c r="L27" s="1115"/>
      <c r="M27" s="1115"/>
      <c r="N27" s="1115"/>
      <c r="O27" s="1115"/>
      <c r="P27" s="1115"/>
      <c r="Q27" s="1115"/>
      <c r="R27" s="1115"/>
      <c r="S27" s="1115"/>
      <c r="T27" s="1115"/>
      <c r="U27" s="1115"/>
      <c r="V27" s="1115"/>
      <c r="W27" s="1115"/>
      <c r="X27" s="1115"/>
      <c r="Y27" s="1115"/>
      <c r="Z27" s="1115"/>
      <c r="AA27" s="1115"/>
      <c r="AB27" s="1115"/>
      <c r="AC27" s="1115"/>
      <c r="AD27" s="1115"/>
      <c r="AE27" s="1115"/>
      <c r="AF27" s="1115"/>
      <c r="AG27" s="1115"/>
      <c r="AH27" s="1115"/>
      <c r="AI27" s="1115"/>
      <c r="AJ27" s="1115"/>
      <c r="AK27" s="1115"/>
      <c r="AL27" s="1115"/>
      <c r="AM27" s="1115"/>
      <c r="AN27" s="1115"/>
      <c r="AO27" s="1115"/>
      <c r="AP27" s="1115"/>
      <c r="AQ27" s="1115"/>
      <c r="AR27" s="1115"/>
      <c r="AS27" s="1115"/>
      <c r="AT27" s="1115"/>
      <c r="AU27" s="1115"/>
      <c r="AV27" s="1115"/>
      <c r="AW27" s="1115"/>
      <c r="AX27" s="1115"/>
      <c r="AY27" s="1115"/>
      <c r="AZ27" s="1162"/>
      <c r="BA27" s="1162"/>
      <c r="BB27" s="1162"/>
      <c r="BC27" s="1162"/>
      <c r="BD27" s="1162"/>
      <c r="BE27" s="1162"/>
      <c r="BF27" s="1162"/>
      <c r="BG27" s="1162"/>
      <c r="BH27" s="1162"/>
      <c r="BI27" s="1162"/>
      <c r="BJ27" s="1162"/>
      <c r="BK27" s="1162"/>
      <c r="BL27" s="1162"/>
      <c r="BM27" s="1162"/>
      <c r="BN27" s="1170"/>
    </row>
    <row r="28" spans="1:71" ht="17.25" customHeight="1">
      <c r="A28" s="1105"/>
      <c r="B28" s="1116"/>
      <c r="C28" s="1116"/>
      <c r="D28" s="1116"/>
      <c r="E28" s="1116"/>
      <c r="F28" s="1116"/>
      <c r="G28" s="1116"/>
      <c r="H28" s="1116"/>
      <c r="I28" s="1116"/>
      <c r="J28" s="1116"/>
      <c r="K28" s="1116"/>
      <c r="L28" s="1116"/>
      <c r="M28" s="1116"/>
      <c r="N28" s="1116"/>
      <c r="O28" s="1116"/>
      <c r="P28" s="1116"/>
      <c r="Q28" s="1116"/>
      <c r="R28" s="1116"/>
      <c r="S28" s="1116"/>
      <c r="T28" s="1116"/>
      <c r="U28" s="1116"/>
      <c r="V28" s="1116"/>
      <c r="W28" s="1116"/>
      <c r="X28" s="1116"/>
      <c r="Y28" s="1116"/>
      <c r="Z28" s="1116"/>
      <c r="AA28" s="1116"/>
      <c r="AB28" s="1116"/>
      <c r="AC28" s="1116"/>
      <c r="AD28" s="1116"/>
      <c r="AE28" s="1116"/>
      <c r="AF28" s="1116"/>
      <c r="AG28" s="1116"/>
      <c r="AH28" s="1116"/>
      <c r="AI28" s="1116"/>
      <c r="AJ28" s="1116"/>
      <c r="AK28" s="1116"/>
      <c r="AL28" s="1116"/>
      <c r="AM28" s="455"/>
      <c r="AN28" s="455"/>
      <c r="AO28" s="455"/>
      <c r="AP28" s="455"/>
      <c r="AQ28" s="455"/>
      <c r="AR28" s="455"/>
      <c r="AS28" s="455"/>
      <c r="AT28" s="455"/>
      <c r="AU28" s="455"/>
      <c r="AV28" s="455"/>
      <c r="AW28" s="455"/>
      <c r="AX28" s="455"/>
      <c r="AY28" s="455"/>
      <c r="AZ28" s="1163"/>
      <c r="BA28" s="1163"/>
      <c r="BB28" s="1163"/>
      <c r="BC28" s="1163"/>
      <c r="BD28" s="1163"/>
      <c r="BE28" s="1163"/>
      <c r="BF28" s="1163"/>
      <c r="BG28" s="1163"/>
      <c r="BH28" s="1163"/>
      <c r="BI28" s="1163"/>
      <c r="BJ28" s="1163"/>
      <c r="BK28" s="1163"/>
      <c r="BL28" s="1163"/>
      <c r="BM28" s="1163"/>
      <c r="BN28" s="1171"/>
    </row>
    <row r="29" spans="1:71" ht="17.25" customHeight="1">
      <c r="A29" s="1105" t="s">
        <v>477</v>
      </c>
      <c r="B29" s="1116"/>
      <c r="C29" s="1116"/>
      <c r="D29" s="1116"/>
      <c r="E29" s="1116"/>
      <c r="F29" s="1116"/>
      <c r="G29" s="1116"/>
      <c r="H29" s="1116"/>
      <c r="I29" s="1116"/>
      <c r="J29" s="1116"/>
      <c r="K29" s="1116"/>
      <c r="L29" s="1116"/>
      <c r="M29" s="1116"/>
      <c r="N29" s="1116"/>
      <c r="O29" s="1116"/>
      <c r="P29" s="1116"/>
      <c r="Q29" s="1116"/>
      <c r="R29" s="1116"/>
      <c r="S29" s="1116"/>
      <c r="T29" s="1116"/>
      <c r="U29" s="1116"/>
      <c r="V29" s="1116"/>
      <c r="W29" s="1116"/>
      <c r="X29" s="1116"/>
      <c r="Y29" s="1116"/>
      <c r="Z29" s="1116"/>
      <c r="AA29" s="1116"/>
      <c r="AB29" s="1116"/>
      <c r="AC29" s="1116"/>
      <c r="AD29" s="1116"/>
      <c r="AE29" s="1116"/>
      <c r="AF29" s="1116"/>
      <c r="AG29" s="1116"/>
      <c r="AH29" s="1116"/>
      <c r="AI29" s="1116"/>
      <c r="AJ29" s="1116"/>
      <c r="AK29" s="1116"/>
      <c r="AL29" s="1116"/>
      <c r="AM29" s="455"/>
      <c r="AN29" s="455"/>
      <c r="AO29" s="455"/>
      <c r="AP29" s="455"/>
      <c r="AQ29" s="455"/>
      <c r="AR29" s="455"/>
      <c r="AS29" s="455"/>
      <c r="AT29" s="455"/>
      <c r="AU29" s="455"/>
      <c r="AV29" s="455"/>
      <c r="AW29" s="455"/>
      <c r="AX29" s="455"/>
      <c r="AY29" s="455"/>
      <c r="AZ29" s="1163"/>
      <c r="BA29" s="1163"/>
      <c r="BB29" s="1163"/>
      <c r="BC29" s="1163"/>
      <c r="BD29" s="1163"/>
      <c r="BE29" s="1163"/>
      <c r="BF29" s="1163"/>
      <c r="BG29" s="1163"/>
      <c r="BH29" s="1163"/>
      <c r="BI29" s="1163"/>
      <c r="BJ29" s="1163"/>
      <c r="BK29" s="1163"/>
      <c r="BL29" s="1163"/>
      <c r="BM29" s="1163"/>
      <c r="BN29" s="1171"/>
    </row>
    <row r="30" spans="1:71" ht="17.25" customHeight="1">
      <c r="A30" s="1106"/>
      <c r="B30" s="1117"/>
      <c r="C30" s="1117"/>
      <c r="D30" s="1117"/>
      <c r="E30" s="1117"/>
      <c r="F30" s="1117"/>
      <c r="G30" s="1117"/>
      <c r="H30" s="1117"/>
      <c r="I30" s="1117"/>
      <c r="J30" s="1117"/>
      <c r="K30" s="1117"/>
      <c r="L30" s="1117"/>
      <c r="M30" s="1117"/>
      <c r="N30" s="1117"/>
      <c r="O30" s="1117"/>
      <c r="P30" s="1117"/>
      <c r="Q30" s="1117"/>
      <c r="R30" s="1117"/>
      <c r="S30" s="1117"/>
      <c r="T30" s="1117"/>
      <c r="U30" s="1117"/>
      <c r="V30" s="1117"/>
      <c r="W30" s="1117"/>
      <c r="X30" s="1117"/>
      <c r="Y30" s="1117"/>
      <c r="Z30" s="1117"/>
      <c r="AA30" s="1117"/>
      <c r="AB30" s="1117"/>
      <c r="AC30" s="1117"/>
      <c r="AD30" s="1117"/>
      <c r="AE30" s="1117"/>
      <c r="AF30" s="1117"/>
      <c r="AG30" s="1117"/>
      <c r="AH30" s="1117"/>
      <c r="AI30" s="1117"/>
      <c r="AJ30" s="1117"/>
      <c r="AK30" s="1117"/>
      <c r="AL30" s="1117"/>
      <c r="AM30" s="455"/>
      <c r="AN30" s="455"/>
      <c r="AO30" s="455"/>
      <c r="AP30" s="455"/>
      <c r="AQ30" s="455"/>
      <c r="AR30" s="455"/>
      <c r="AS30" s="455"/>
      <c r="AT30" s="455"/>
      <c r="AU30" s="455"/>
      <c r="AV30" s="455"/>
      <c r="AW30" s="455"/>
      <c r="AX30" s="455"/>
      <c r="AY30" s="455"/>
      <c r="AZ30" s="1163"/>
      <c r="BA30" s="1163"/>
      <c r="BB30" s="1163"/>
      <c r="BC30" s="1163"/>
      <c r="BD30" s="1163"/>
      <c r="BE30" s="1163"/>
      <c r="BF30" s="1163"/>
      <c r="BG30" s="1163"/>
      <c r="BH30" s="1163"/>
      <c r="BI30" s="1163"/>
      <c r="BJ30" s="1163"/>
      <c r="BK30" s="1163"/>
      <c r="BL30" s="1163"/>
      <c r="BM30" s="1163"/>
      <c r="BN30" s="1171"/>
    </row>
    <row r="31" spans="1:71" ht="17.25" customHeight="1">
      <c r="A31" s="1106"/>
      <c r="B31" s="1117"/>
      <c r="C31" s="1117"/>
      <c r="D31" s="1117"/>
      <c r="E31" s="1117"/>
      <c r="F31" s="1117"/>
      <c r="G31" s="1117"/>
      <c r="H31" s="1117"/>
      <c r="I31" s="1117"/>
      <c r="J31" s="1117"/>
      <c r="K31" s="1117"/>
      <c r="L31" s="1117"/>
      <c r="M31" s="1117"/>
      <c r="N31" s="1117"/>
      <c r="O31" s="1117"/>
      <c r="P31" s="1117"/>
      <c r="Q31" s="1117"/>
      <c r="R31" s="1117"/>
      <c r="S31" s="1117"/>
      <c r="T31" s="1117"/>
      <c r="U31" s="1117"/>
      <c r="V31" s="1117"/>
      <c r="W31" s="1117"/>
      <c r="X31" s="1117"/>
      <c r="Y31" s="1117"/>
      <c r="Z31" s="1117"/>
      <c r="AA31" s="1117"/>
      <c r="AB31" s="1117"/>
      <c r="AC31" s="1117"/>
      <c r="AD31" s="1117"/>
      <c r="AE31" s="1117"/>
      <c r="AF31" s="1117"/>
      <c r="AG31" s="1117"/>
      <c r="AH31" s="1117"/>
      <c r="AI31" s="1117"/>
      <c r="AJ31" s="1117"/>
      <c r="AK31" s="1117"/>
      <c r="AL31" s="1117"/>
      <c r="AM31" s="455"/>
      <c r="AN31" s="455"/>
      <c r="AO31" s="455"/>
      <c r="AP31" s="455"/>
      <c r="AQ31" s="455"/>
      <c r="AR31" s="455"/>
      <c r="AS31" s="455"/>
      <c r="AT31" s="455"/>
      <c r="AU31" s="455"/>
      <c r="AV31" s="455"/>
      <c r="AW31" s="455"/>
      <c r="AX31" s="455"/>
      <c r="AY31" s="455"/>
      <c r="AZ31" s="1163"/>
      <c r="BA31" s="1163"/>
      <c r="BB31" s="1163"/>
      <c r="BC31" s="1163"/>
      <c r="BD31" s="1163"/>
      <c r="BE31" s="1163"/>
      <c r="BF31" s="1163"/>
      <c r="BG31" s="1163"/>
      <c r="BH31" s="1163"/>
      <c r="BI31" s="1163"/>
      <c r="BJ31" s="1163"/>
      <c r="BK31" s="1163"/>
      <c r="BL31" s="1163"/>
      <c r="BM31" s="1163"/>
      <c r="BN31" s="1171"/>
    </row>
    <row r="32" spans="1:71" ht="17.25" customHeight="1">
      <c r="A32" s="1107"/>
      <c r="B32" s="1118"/>
      <c r="C32" s="1118"/>
      <c r="D32" s="1118"/>
      <c r="E32" s="1118"/>
      <c r="F32" s="1118"/>
      <c r="G32" s="1118"/>
      <c r="H32" s="1118"/>
      <c r="I32" s="1118"/>
      <c r="J32" s="1118"/>
      <c r="K32" s="1118"/>
      <c r="L32" s="1118"/>
      <c r="M32" s="1118"/>
      <c r="N32" s="1118"/>
      <c r="O32" s="1118"/>
      <c r="P32" s="1118"/>
      <c r="Q32" s="1118"/>
      <c r="R32" s="1118"/>
      <c r="S32" s="1118"/>
      <c r="T32" s="1118"/>
      <c r="U32" s="1118"/>
      <c r="V32" s="1118"/>
      <c r="W32" s="1118"/>
      <c r="X32" s="1118"/>
      <c r="Y32" s="1118"/>
      <c r="Z32" s="1118"/>
      <c r="AA32" s="1118"/>
      <c r="AB32" s="1118"/>
      <c r="AC32" s="1118"/>
      <c r="AD32" s="1118"/>
      <c r="AE32" s="1118"/>
      <c r="AF32" s="1118"/>
      <c r="AG32" s="1118"/>
      <c r="AH32" s="1118"/>
      <c r="AI32" s="1118"/>
      <c r="AJ32" s="1118"/>
      <c r="AK32" s="1118"/>
      <c r="AL32" s="1118"/>
      <c r="AM32" s="455"/>
      <c r="AN32" s="455"/>
      <c r="AO32" s="455"/>
      <c r="AP32" s="455"/>
      <c r="AQ32" s="455"/>
      <c r="AR32" s="455"/>
      <c r="AS32" s="455"/>
      <c r="AT32" s="455"/>
      <c r="AU32" s="455"/>
      <c r="AV32" s="455"/>
      <c r="AW32" s="455"/>
      <c r="AX32" s="455"/>
      <c r="AY32" s="455"/>
      <c r="AZ32" s="1163"/>
      <c r="BA32" s="1163"/>
      <c r="BB32" s="1163"/>
      <c r="BC32" s="1163"/>
      <c r="BD32" s="1163"/>
      <c r="BE32" s="1163"/>
      <c r="BF32" s="1163"/>
      <c r="BG32" s="1163"/>
      <c r="BH32" s="1163"/>
      <c r="BI32" s="1163"/>
      <c r="BJ32" s="1163"/>
      <c r="BK32" s="1163"/>
      <c r="BL32" s="1163"/>
      <c r="BM32" s="1163"/>
      <c r="BN32" s="1171"/>
    </row>
    <row r="33" spans="1:66" ht="17.25" customHeight="1">
      <c r="A33" s="1106"/>
      <c r="B33" s="1117"/>
      <c r="C33" s="1117"/>
      <c r="D33" s="1117"/>
      <c r="E33" s="1117"/>
      <c r="F33" s="1117"/>
      <c r="G33" s="1117"/>
      <c r="H33" s="1117"/>
      <c r="I33" s="1117"/>
      <c r="J33" s="1117"/>
      <c r="K33" s="1117"/>
      <c r="L33" s="1117"/>
      <c r="M33" s="1117"/>
      <c r="N33" s="1117"/>
      <c r="O33" s="1117"/>
      <c r="P33" s="1117"/>
      <c r="Q33" s="1117"/>
      <c r="R33" s="1117"/>
      <c r="S33" s="1117"/>
      <c r="T33" s="1117"/>
      <c r="U33" s="1117"/>
      <c r="V33" s="1117"/>
      <c r="W33" s="1117"/>
      <c r="X33" s="1117"/>
      <c r="Y33" s="1117"/>
      <c r="Z33" s="1117"/>
      <c r="AA33" s="1117"/>
      <c r="AB33" s="1117"/>
      <c r="AC33" s="1117"/>
      <c r="AD33" s="1117"/>
      <c r="AE33" s="1117"/>
      <c r="AF33" s="1117"/>
      <c r="AG33" s="1117"/>
      <c r="AH33" s="1117"/>
      <c r="AI33" s="1117"/>
      <c r="AJ33" s="1117"/>
      <c r="AK33" s="1117"/>
      <c r="AL33" s="1117"/>
      <c r="AM33" s="455"/>
      <c r="AN33" s="455"/>
      <c r="AO33" s="455"/>
      <c r="AP33" s="455"/>
      <c r="AQ33" s="455"/>
      <c r="AR33" s="455"/>
      <c r="AS33" s="455"/>
      <c r="AT33" s="455"/>
      <c r="AU33" s="455"/>
      <c r="AV33" s="455"/>
      <c r="AW33" s="455"/>
      <c r="AX33" s="455"/>
      <c r="AY33" s="455"/>
      <c r="AZ33" s="1163"/>
      <c r="BA33" s="1163"/>
      <c r="BB33" s="1163"/>
      <c r="BC33" s="1163"/>
      <c r="BD33" s="1163"/>
      <c r="BE33" s="1163"/>
      <c r="BF33" s="1163"/>
      <c r="BG33" s="1163"/>
      <c r="BH33" s="1163"/>
      <c r="BI33" s="1163"/>
      <c r="BJ33" s="1163"/>
      <c r="BK33" s="1163"/>
      <c r="BL33" s="1163"/>
      <c r="BM33" s="1163"/>
      <c r="BN33" s="1171"/>
    </row>
    <row r="34" spans="1:66" ht="17.25" customHeight="1">
      <c r="A34" s="1106"/>
      <c r="B34" s="1117"/>
      <c r="C34" s="1117"/>
      <c r="D34" s="1117"/>
      <c r="E34" s="1117"/>
      <c r="F34" s="1117"/>
      <c r="G34" s="1117"/>
      <c r="H34" s="1117"/>
      <c r="I34" s="1117"/>
      <c r="J34" s="1117"/>
      <c r="K34" s="1117"/>
      <c r="L34" s="1117"/>
      <c r="M34" s="1117"/>
      <c r="N34" s="1117"/>
      <c r="O34" s="1117"/>
      <c r="P34" s="1117"/>
      <c r="Q34" s="1117"/>
      <c r="R34" s="1117"/>
      <c r="S34" s="1117"/>
      <c r="T34" s="1117"/>
      <c r="U34" s="1117"/>
      <c r="V34" s="1117"/>
      <c r="W34" s="1117"/>
      <c r="X34" s="1117"/>
      <c r="Y34" s="1117"/>
      <c r="Z34" s="1117"/>
      <c r="AA34" s="1117"/>
      <c r="AB34" s="1117"/>
      <c r="AC34" s="1117"/>
      <c r="AD34" s="1117"/>
      <c r="AE34" s="1117"/>
      <c r="AF34" s="1117"/>
      <c r="AG34" s="1117"/>
      <c r="AH34" s="1117"/>
      <c r="AI34" s="1117"/>
      <c r="AJ34" s="1117"/>
      <c r="AK34" s="1117"/>
      <c r="AL34" s="1117"/>
      <c r="AM34" s="455"/>
      <c r="AN34" s="455"/>
      <c r="AO34" s="455"/>
      <c r="AP34" s="455"/>
      <c r="AQ34" s="455"/>
      <c r="AR34" s="455"/>
      <c r="AS34" s="455"/>
      <c r="AT34" s="455"/>
      <c r="AU34" s="455"/>
      <c r="AV34" s="455"/>
      <c r="AW34" s="455"/>
      <c r="AX34" s="455"/>
      <c r="AY34" s="455"/>
      <c r="AZ34" s="1163"/>
      <c r="BA34" s="1163"/>
      <c r="BB34" s="1163"/>
      <c r="BC34" s="1163"/>
      <c r="BD34" s="1163"/>
      <c r="BE34" s="1163"/>
      <c r="BF34" s="1163"/>
      <c r="BG34" s="1163"/>
      <c r="BH34" s="1163"/>
      <c r="BI34" s="1163"/>
      <c r="BJ34" s="1163"/>
      <c r="BK34" s="1163"/>
      <c r="BL34" s="1163"/>
      <c r="BM34" s="1163"/>
      <c r="BN34" s="1171"/>
    </row>
    <row r="35" spans="1:66" ht="17.25" customHeight="1">
      <c r="A35" s="1106"/>
      <c r="B35" s="1117"/>
      <c r="C35" s="1117"/>
      <c r="D35" s="1117"/>
      <c r="E35" s="1117"/>
      <c r="F35" s="1117"/>
      <c r="G35" s="1117"/>
      <c r="H35" s="1117"/>
      <c r="I35" s="1117"/>
      <c r="J35" s="1117"/>
      <c r="K35" s="1117"/>
      <c r="L35" s="1117"/>
      <c r="M35" s="1117"/>
      <c r="N35" s="1117"/>
      <c r="O35" s="1117"/>
      <c r="P35" s="1117"/>
      <c r="Q35" s="1117"/>
      <c r="R35" s="1117"/>
      <c r="S35" s="1117"/>
      <c r="T35" s="1117"/>
      <c r="U35" s="1117"/>
      <c r="V35" s="1117"/>
      <c r="W35" s="1117"/>
      <c r="X35" s="1117"/>
      <c r="Y35" s="1117"/>
      <c r="Z35" s="1117"/>
      <c r="AA35" s="1117"/>
      <c r="AB35" s="1117"/>
      <c r="AC35" s="1117"/>
      <c r="AD35" s="1117"/>
      <c r="AE35" s="1117"/>
      <c r="AF35" s="1117"/>
      <c r="AG35" s="1117"/>
      <c r="AH35" s="1117"/>
      <c r="AI35" s="1117"/>
      <c r="AJ35" s="1117"/>
      <c r="AK35" s="1117"/>
      <c r="AL35" s="1117"/>
      <c r="AM35" s="455"/>
      <c r="AN35" s="455"/>
      <c r="AO35" s="455"/>
      <c r="AP35" s="455"/>
      <c r="AQ35" s="455"/>
      <c r="AR35" s="455"/>
      <c r="AS35" s="455"/>
      <c r="AT35" s="455"/>
      <c r="AU35" s="455"/>
      <c r="AV35" s="455"/>
      <c r="AW35" s="455"/>
      <c r="AX35" s="455"/>
      <c r="AY35" s="455"/>
      <c r="AZ35" s="1163"/>
      <c r="BA35" s="1163"/>
      <c r="BB35" s="1163"/>
      <c r="BC35" s="1163"/>
      <c r="BD35" s="1163"/>
      <c r="BE35" s="1163"/>
      <c r="BF35" s="1163"/>
      <c r="BG35" s="1163"/>
      <c r="BH35" s="1163"/>
      <c r="BI35" s="1163"/>
      <c r="BJ35" s="1163"/>
      <c r="BK35" s="1163"/>
      <c r="BL35" s="1163"/>
      <c r="BM35" s="1163"/>
      <c r="BN35" s="1171"/>
    </row>
    <row r="36" spans="1:66" ht="17.25" customHeight="1">
      <c r="A36" s="1108"/>
      <c r="B36" s="1119"/>
      <c r="C36" s="1119"/>
      <c r="D36" s="1119"/>
      <c r="E36" s="1119"/>
      <c r="F36" s="1119"/>
      <c r="G36" s="1119"/>
      <c r="H36" s="1119"/>
      <c r="I36" s="1119"/>
      <c r="J36" s="1119"/>
      <c r="K36" s="1119"/>
      <c r="L36" s="1119"/>
      <c r="M36" s="1119"/>
      <c r="N36" s="1119"/>
      <c r="O36" s="1119"/>
      <c r="P36" s="1119"/>
      <c r="Q36" s="1119"/>
      <c r="R36" s="1119"/>
      <c r="S36" s="1119"/>
      <c r="T36" s="1119"/>
      <c r="U36" s="1119"/>
      <c r="V36" s="1119"/>
      <c r="W36" s="1119"/>
      <c r="X36" s="1119"/>
      <c r="Y36" s="1119"/>
      <c r="Z36" s="1119"/>
      <c r="AA36" s="1119"/>
      <c r="AB36" s="1119"/>
      <c r="AC36" s="1119"/>
      <c r="AD36" s="1119"/>
      <c r="AE36" s="1119"/>
      <c r="AF36" s="1119"/>
      <c r="AG36" s="1119"/>
      <c r="AH36" s="1119"/>
      <c r="AI36" s="1119"/>
      <c r="AJ36" s="1119"/>
      <c r="AK36" s="1119"/>
      <c r="AL36" s="1119"/>
      <c r="AM36" s="183"/>
      <c r="AN36" s="183"/>
      <c r="AO36" s="183"/>
      <c r="AP36" s="183"/>
      <c r="AQ36" s="183"/>
      <c r="AR36" s="183"/>
      <c r="AS36" s="183"/>
      <c r="AT36" s="183"/>
      <c r="AU36" s="183"/>
      <c r="AV36" s="183"/>
      <c r="AW36" s="183"/>
      <c r="AX36" s="183"/>
      <c r="AY36" s="183"/>
      <c r="AZ36" s="1164"/>
      <c r="BA36" s="1164"/>
      <c r="BB36" s="1164"/>
      <c r="BC36" s="1164"/>
      <c r="BD36" s="1164"/>
      <c r="BE36" s="1164"/>
      <c r="BF36" s="1164"/>
      <c r="BG36" s="1164"/>
      <c r="BH36" s="1164"/>
      <c r="BI36" s="1164"/>
      <c r="BJ36" s="1164"/>
      <c r="BK36" s="1164"/>
      <c r="BL36" s="1164"/>
      <c r="BM36" s="1164"/>
      <c r="BN36" s="1172"/>
    </row>
    <row r="37" spans="1:66" ht="18" customHeight="1">
      <c r="A37" s="1109"/>
      <c r="B37" s="1109"/>
      <c r="C37" s="1109"/>
      <c r="D37" s="1109"/>
      <c r="E37" s="1109"/>
      <c r="F37" s="1109"/>
      <c r="G37" s="1109"/>
      <c r="H37" s="1109"/>
      <c r="I37" s="1109"/>
      <c r="J37" s="1109"/>
      <c r="K37" s="1109"/>
      <c r="L37" s="1109"/>
      <c r="M37" s="1109"/>
      <c r="N37" s="1109"/>
      <c r="O37" s="1109"/>
      <c r="P37" s="1109"/>
      <c r="Q37" s="1109"/>
      <c r="R37" s="1109"/>
      <c r="S37" s="1109"/>
      <c r="T37" s="1109"/>
      <c r="U37" s="1109"/>
      <c r="V37" s="1109"/>
      <c r="W37" s="1109"/>
      <c r="X37" s="1109"/>
      <c r="Y37" s="1109"/>
      <c r="Z37" s="1109"/>
      <c r="AA37" s="1109"/>
      <c r="AB37" s="1109"/>
      <c r="AC37" s="1109"/>
      <c r="AD37" s="1109"/>
      <c r="AE37" s="1109"/>
      <c r="AF37" s="1109"/>
      <c r="AG37" s="1109"/>
      <c r="AH37" s="1109"/>
      <c r="AI37" s="1109"/>
      <c r="AJ37" s="1109"/>
      <c r="AK37" s="1109"/>
      <c r="AL37" s="1109"/>
      <c r="AM37" s="1109"/>
      <c r="AN37" s="1109"/>
      <c r="AO37" s="1109"/>
      <c r="AP37" s="1109"/>
      <c r="AQ37" s="1109"/>
      <c r="AR37" s="1109"/>
      <c r="AS37" s="1109"/>
      <c r="AT37" s="1109"/>
      <c r="AU37" s="1109"/>
      <c r="AV37" s="1109"/>
      <c r="AW37" s="1109"/>
      <c r="AX37" s="1109"/>
      <c r="AY37" s="1109"/>
      <c r="AZ37" s="1109"/>
      <c r="BA37" s="1109"/>
      <c r="BB37" s="1109"/>
      <c r="BC37" s="1109"/>
      <c r="BD37" s="1109"/>
      <c r="BE37" s="1109"/>
      <c r="BF37" s="1109"/>
      <c r="BG37" s="1109"/>
      <c r="BH37" s="1109"/>
      <c r="BI37" s="1109"/>
      <c r="BJ37" s="1109"/>
      <c r="BK37" s="1109"/>
      <c r="BL37" s="1109"/>
      <c r="BM37" s="1109"/>
      <c r="BN37" s="1109"/>
    </row>
    <row r="38" spans="1:66" ht="18" customHeight="1">
      <c r="A38" s="1109"/>
      <c r="B38" s="1109"/>
      <c r="C38" s="1109"/>
      <c r="D38" s="1109"/>
      <c r="E38" s="1109"/>
      <c r="F38" s="1109"/>
      <c r="G38" s="1109"/>
      <c r="H38" s="1109"/>
      <c r="I38" s="1109"/>
      <c r="J38" s="1109"/>
      <c r="K38" s="1109"/>
      <c r="L38" s="1109"/>
      <c r="M38" s="1109"/>
      <c r="N38" s="1109"/>
      <c r="O38" s="1109"/>
      <c r="P38" s="1109"/>
      <c r="Q38" s="1109"/>
      <c r="R38" s="1109"/>
      <c r="S38" s="1109"/>
      <c r="T38" s="1109"/>
      <c r="U38" s="1109"/>
      <c r="V38" s="1109"/>
      <c r="W38" s="1109"/>
      <c r="X38" s="1109"/>
      <c r="Y38" s="1109"/>
      <c r="Z38" s="1109"/>
      <c r="AA38" s="1109"/>
      <c r="AB38" s="1109"/>
      <c r="AC38" s="1109"/>
      <c r="AD38" s="1109"/>
      <c r="AE38" s="1109"/>
      <c r="AF38" s="1109"/>
      <c r="AG38" s="1109"/>
      <c r="AH38" s="1109"/>
      <c r="AI38" s="1109"/>
      <c r="AJ38" s="1109"/>
      <c r="AK38" s="1109"/>
      <c r="AL38" s="1109"/>
      <c r="AM38" s="1109"/>
      <c r="AN38" s="1109"/>
      <c r="AO38" s="1109"/>
      <c r="AP38" s="1109"/>
      <c r="AQ38" s="1109"/>
      <c r="AR38" s="1109"/>
      <c r="AS38" s="1109"/>
      <c r="AT38" s="1109"/>
      <c r="AU38" s="1109"/>
      <c r="AV38" s="1109"/>
      <c r="AW38" s="1109"/>
      <c r="AX38" s="1109"/>
      <c r="AY38" s="1109"/>
      <c r="AZ38" s="1109"/>
      <c r="BA38" s="1109"/>
      <c r="BB38" s="1109"/>
      <c r="BC38" s="1109"/>
      <c r="BD38" s="1109"/>
      <c r="BE38" s="1109"/>
      <c r="BF38" s="1109"/>
      <c r="BG38" s="1109"/>
      <c r="BH38" s="1109"/>
      <c r="BI38" s="1109"/>
      <c r="BJ38" s="1109"/>
      <c r="BK38" s="1109"/>
      <c r="BL38" s="1109"/>
      <c r="BM38" s="1109"/>
      <c r="BN38" s="1109"/>
    </row>
    <row r="39" spans="1:66" ht="18" customHeight="1">
      <c r="A39" s="1109"/>
      <c r="B39" s="1109"/>
      <c r="C39" s="1109"/>
      <c r="D39" s="1109"/>
      <c r="E39" s="1109"/>
      <c r="F39" s="1109"/>
      <c r="G39" s="1109"/>
      <c r="H39" s="1109"/>
      <c r="I39" s="1109"/>
      <c r="J39" s="1109"/>
      <c r="K39" s="1109"/>
      <c r="L39" s="1109"/>
      <c r="M39" s="1109"/>
      <c r="N39" s="1109"/>
      <c r="O39" s="1109"/>
      <c r="P39" s="1109"/>
      <c r="Q39" s="1109"/>
      <c r="R39" s="1109"/>
      <c r="S39" s="1109"/>
      <c r="T39" s="1109"/>
      <c r="U39" s="1109"/>
      <c r="V39" s="1109"/>
      <c r="W39" s="1109"/>
      <c r="X39" s="1109"/>
      <c r="Y39" s="1109"/>
      <c r="Z39" s="1109"/>
      <c r="AA39" s="1109"/>
      <c r="AB39" s="1109"/>
      <c r="AC39" s="1109"/>
      <c r="AD39" s="1109"/>
      <c r="AE39" s="1109"/>
      <c r="AF39" s="1109"/>
      <c r="AG39" s="1109"/>
      <c r="AH39" s="1109"/>
      <c r="AI39" s="1109"/>
      <c r="AJ39" s="1109"/>
      <c r="AK39" s="1109"/>
      <c r="AL39" s="1109"/>
      <c r="AM39" s="1109"/>
      <c r="AN39" s="1109"/>
      <c r="AO39" s="1109"/>
      <c r="AP39" s="1109"/>
      <c r="AQ39" s="1109"/>
      <c r="AR39" s="1109"/>
      <c r="AS39" s="1109"/>
      <c r="AT39" s="1109"/>
      <c r="AU39" s="1109"/>
      <c r="AV39" s="1109"/>
      <c r="AW39" s="1109"/>
      <c r="AX39" s="1109"/>
      <c r="AY39" s="1109"/>
      <c r="AZ39" s="1109"/>
      <c r="BA39" s="1109"/>
      <c r="BB39" s="1109"/>
      <c r="BC39" s="1109"/>
      <c r="BD39" s="1109"/>
      <c r="BE39" s="1109"/>
      <c r="BF39" s="1109"/>
      <c r="BG39" s="1109"/>
      <c r="BH39" s="1109"/>
      <c r="BI39" s="1109"/>
      <c r="BJ39" s="1109"/>
      <c r="BK39" s="1109"/>
      <c r="BL39" s="1109"/>
      <c r="BM39" s="1109"/>
      <c r="BN39" s="1109"/>
    </row>
    <row r="40" spans="1:66" ht="18" customHeight="1">
      <c r="A40" s="1109"/>
      <c r="B40" s="1109"/>
      <c r="C40" s="1109"/>
      <c r="D40" s="1109"/>
      <c r="E40" s="1109"/>
      <c r="F40" s="1109"/>
      <c r="G40" s="1109"/>
      <c r="H40" s="1109"/>
      <c r="I40" s="1109"/>
      <c r="J40" s="1109"/>
      <c r="K40" s="1109"/>
      <c r="L40" s="1109"/>
      <c r="M40" s="1109"/>
      <c r="N40" s="1109"/>
      <c r="O40" s="1109"/>
      <c r="P40" s="1109"/>
      <c r="Q40" s="1109"/>
      <c r="R40" s="1109"/>
      <c r="S40" s="1109"/>
      <c r="T40" s="1109"/>
      <c r="U40" s="1109"/>
      <c r="V40" s="1109"/>
      <c r="W40" s="1109"/>
      <c r="X40" s="1109"/>
      <c r="Y40" s="1109"/>
      <c r="Z40" s="1109"/>
      <c r="AA40" s="1109"/>
      <c r="AB40" s="1109"/>
      <c r="AC40" s="1109"/>
      <c r="AD40" s="1109"/>
      <c r="AE40" s="1109"/>
      <c r="AF40" s="1109"/>
      <c r="AG40" s="1109"/>
      <c r="AH40" s="1109"/>
      <c r="AI40" s="1109"/>
      <c r="AJ40" s="1109"/>
      <c r="AK40" s="1109"/>
      <c r="AL40" s="1109"/>
      <c r="AM40" s="1109"/>
      <c r="AN40" s="1109"/>
      <c r="AO40" s="1109"/>
      <c r="AP40" s="1109"/>
      <c r="AQ40" s="1109"/>
      <c r="AR40" s="1109"/>
      <c r="AS40" s="1109"/>
      <c r="AT40" s="1109"/>
      <c r="AU40" s="1109"/>
      <c r="AV40" s="1109"/>
      <c r="AW40" s="1109"/>
      <c r="AX40" s="1109"/>
      <c r="AY40" s="1109"/>
      <c r="AZ40" s="1109"/>
      <c r="BA40" s="1109"/>
      <c r="BB40" s="1109"/>
      <c r="BC40" s="1109"/>
      <c r="BD40" s="1109"/>
      <c r="BE40" s="1109"/>
      <c r="BF40" s="1109"/>
      <c r="BG40" s="1109"/>
      <c r="BH40" s="1109"/>
      <c r="BI40" s="1109"/>
      <c r="BJ40" s="1109"/>
      <c r="BK40" s="1109"/>
      <c r="BL40" s="1109"/>
      <c r="BM40" s="1109"/>
      <c r="BN40" s="1109"/>
    </row>
    <row r="41" spans="1:66" ht="18" customHeight="1">
      <c r="A41" s="1109"/>
      <c r="B41" s="1109"/>
      <c r="C41" s="1109"/>
      <c r="D41" s="1109"/>
      <c r="E41" s="1109"/>
      <c r="F41" s="1109"/>
      <c r="G41" s="1109"/>
      <c r="H41" s="1109"/>
      <c r="I41" s="1109"/>
      <c r="J41" s="1109"/>
      <c r="K41" s="1109"/>
      <c r="L41" s="1109"/>
      <c r="M41" s="1109"/>
      <c r="N41" s="1109"/>
      <c r="O41" s="1109"/>
      <c r="P41" s="1109"/>
      <c r="Q41" s="1109"/>
      <c r="R41" s="1109"/>
      <c r="S41" s="1109"/>
      <c r="T41" s="1109"/>
      <c r="U41" s="1109"/>
      <c r="V41" s="1109"/>
      <c r="W41" s="1109"/>
      <c r="X41" s="1109"/>
      <c r="Y41" s="1109"/>
      <c r="Z41" s="1109"/>
      <c r="AA41" s="1109"/>
      <c r="AB41" s="1109"/>
      <c r="AC41" s="1109"/>
      <c r="AD41" s="1109"/>
      <c r="AE41" s="1109"/>
      <c r="AF41" s="1109"/>
      <c r="AG41" s="1109"/>
      <c r="AH41" s="1109"/>
      <c r="AI41" s="1109"/>
      <c r="AJ41" s="1109"/>
      <c r="AK41" s="1109"/>
      <c r="AL41" s="1109"/>
      <c r="AM41" s="1109"/>
      <c r="AN41" s="1109"/>
      <c r="AO41" s="1109"/>
      <c r="AP41" s="1109"/>
      <c r="AQ41" s="1109"/>
      <c r="AR41" s="1109"/>
      <c r="AS41" s="1109"/>
      <c r="AT41" s="1109"/>
      <c r="AU41" s="1109"/>
      <c r="AV41" s="1109"/>
      <c r="AW41" s="1109"/>
      <c r="AX41" s="1109"/>
      <c r="AY41" s="1109"/>
      <c r="AZ41" s="1109"/>
      <c r="BA41" s="1109"/>
      <c r="BB41" s="1109"/>
      <c r="BC41" s="1109"/>
      <c r="BD41" s="1109"/>
      <c r="BE41" s="1109"/>
      <c r="BF41" s="1109"/>
      <c r="BG41" s="1109"/>
      <c r="BH41" s="1109"/>
      <c r="BI41" s="1109"/>
      <c r="BJ41" s="1109"/>
      <c r="BK41" s="1109"/>
      <c r="BL41" s="1109"/>
      <c r="BM41" s="1109"/>
      <c r="BN41" s="1109"/>
    </row>
    <row r="42" spans="1:66" ht="18" customHeight="1">
      <c r="A42" s="1109"/>
      <c r="B42" s="1109"/>
      <c r="C42" s="1109"/>
      <c r="D42" s="1109"/>
      <c r="E42" s="1109"/>
      <c r="F42" s="1109"/>
      <c r="G42" s="1109"/>
      <c r="H42" s="1109"/>
      <c r="I42" s="1109"/>
      <c r="J42" s="1109"/>
      <c r="K42" s="1109"/>
      <c r="L42" s="1109"/>
      <c r="M42" s="1109"/>
      <c r="N42" s="1109"/>
      <c r="O42" s="1109"/>
      <c r="P42" s="1109"/>
      <c r="Q42" s="1109"/>
      <c r="R42" s="1109"/>
      <c r="S42" s="1109"/>
      <c r="T42" s="1109"/>
      <c r="U42" s="1109"/>
      <c r="V42" s="1109"/>
      <c r="W42" s="1109"/>
      <c r="X42" s="1109"/>
      <c r="Y42" s="1109"/>
      <c r="Z42" s="1109"/>
      <c r="AA42" s="1109"/>
      <c r="AB42" s="1109"/>
      <c r="AC42" s="1109"/>
      <c r="AD42" s="1109"/>
      <c r="AE42" s="1109"/>
      <c r="AF42" s="1109"/>
      <c r="AG42" s="1109"/>
      <c r="AH42" s="1109"/>
      <c r="AI42" s="1109"/>
      <c r="AJ42" s="1109"/>
      <c r="AK42" s="1109"/>
      <c r="AL42" s="1109"/>
      <c r="AM42" s="1109"/>
      <c r="AN42" s="1109"/>
      <c r="AO42" s="1109"/>
      <c r="AP42" s="1109"/>
      <c r="AQ42" s="1109"/>
      <c r="AR42" s="1109"/>
      <c r="AS42" s="1109"/>
      <c r="AT42" s="1109"/>
      <c r="AU42" s="1109"/>
      <c r="AV42" s="1109"/>
      <c r="AW42" s="1109"/>
      <c r="AX42" s="1109"/>
      <c r="AY42" s="1109"/>
      <c r="AZ42" s="1109"/>
      <c r="BA42" s="1109"/>
      <c r="BB42" s="1109"/>
      <c r="BC42" s="1109"/>
      <c r="BD42" s="1109"/>
      <c r="BE42" s="1109"/>
      <c r="BF42" s="1109"/>
      <c r="BG42" s="1109"/>
      <c r="BH42" s="1109"/>
      <c r="BI42" s="1109"/>
      <c r="BJ42" s="1109"/>
      <c r="BK42" s="1109"/>
      <c r="BL42" s="1109"/>
      <c r="BM42" s="1109"/>
      <c r="BN42" s="1109"/>
    </row>
    <row r="43" spans="1:66" ht="18" customHeight="1">
      <c r="A43" s="1109"/>
      <c r="B43" s="1109"/>
      <c r="C43" s="1109"/>
      <c r="D43" s="1109"/>
      <c r="E43" s="1109"/>
      <c r="F43" s="1109"/>
      <c r="G43" s="1109"/>
      <c r="H43" s="1109"/>
      <c r="I43" s="1109"/>
      <c r="J43" s="1109"/>
      <c r="K43" s="1109"/>
      <c r="L43" s="1109"/>
      <c r="M43" s="1109"/>
      <c r="N43" s="1109"/>
      <c r="O43" s="1109"/>
      <c r="P43" s="1109"/>
      <c r="Q43" s="1109"/>
      <c r="R43" s="1109"/>
      <c r="S43" s="1109"/>
      <c r="T43" s="1109"/>
      <c r="U43" s="1109"/>
      <c r="V43" s="1109"/>
      <c r="W43" s="1109"/>
      <c r="X43" s="1109"/>
      <c r="Y43" s="1109"/>
      <c r="Z43" s="1109"/>
      <c r="AA43" s="1109"/>
      <c r="AB43" s="1109"/>
      <c r="AC43" s="1109"/>
      <c r="AD43" s="1109"/>
      <c r="AE43" s="1109"/>
      <c r="AF43" s="1109"/>
      <c r="AG43" s="1109"/>
      <c r="AH43" s="1109"/>
      <c r="AI43" s="1109"/>
      <c r="AJ43" s="1109"/>
      <c r="AK43" s="1109"/>
      <c r="AL43" s="1109"/>
      <c r="AM43" s="1109"/>
      <c r="AN43" s="1109"/>
      <c r="AO43" s="1109"/>
      <c r="AP43" s="1109"/>
      <c r="AQ43" s="1109"/>
      <c r="AR43" s="1109"/>
      <c r="AS43" s="1109"/>
      <c r="AT43" s="1109"/>
      <c r="AU43" s="1109"/>
      <c r="AV43" s="1109"/>
      <c r="AW43" s="1109"/>
      <c r="AX43" s="1109"/>
      <c r="AY43" s="1109"/>
      <c r="AZ43" s="1109"/>
      <c r="BA43" s="1109"/>
      <c r="BB43" s="1109"/>
      <c r="BC43" s="1109"/>
      <c r="BD43" s="1109"/>
      <c r="BE43" s="1109"/>
      <c r="BF43" s="1109"/>
      <c r="BG43" s="1109"/>
      <c r="BH43" s="1109"/>
      <c r="BI43" s="1109"/>
      <c r="BJ43" s="1109"/>
      <c r="BK43" s="1109"/>
      <c r="BL43" s="1109"/>
      <c r="BM43" s="1109"/>
      <c r="BN43" s="1109"/>
    </row>
    <row r="44" spans="1:66" ht="18" customHeight="1">
      <c r="A44" s="1109"/>
      <c r="B44" s="1109"/>
      <c r="C44" s="1109"/>
      <c r="D44" s="1109"/>
      <c r="E44" s="1109"/>
      <c r="F44" s="1109"/>
      <c r="G44" s="1109"/>
      <c r="H44" s="1109"/>
      <c r="I44" s="1109"/>
      <c r="J44" s="1109"/>
      <c r="K44" s="1109"/>
      <c r="L44" s="1109"/>
      <c r="M44" s="1109"/>
      <c r="N44" s="1109"/>
      <c r="O44" s="1109"/>
      <c r="P44" s="1109"/>
      <c r="Q44" s="1109"/>
      <c r="R44" s="1109"/>
      <c r="S44" s="1109"/>
      <c r="T44" s="1109"/>
      <c r="U44" s="1109"/>
      <c r="V44" s="1109"/>
      <c r="W44" s="1109"/>
      <c r="X44" s="1109"/>
      <c r="Y44" s="1109"/>
      <c r="Z44" s="1109"/>
      <c r="AA44" s="1109"/>
      <c r="AB44" s="1109"/>
      <c r="AC44" s="1109"/>
      <c r="AD44" s="1109"/>
      <c r="AE44" s="1109"/>
      <c r="AF44" s="1109"/>
      <c r="AG44" s="1109"/>
      <c r="AH44" s="1109"/>
      <c r="AI44" s="1109"/>
      <c r="AJ44" s="1109"/>
      <c r="AK44" s="1109"/>
      <c r="AL44" s="1109"/>
      <c r="AM44" s="1109"/>
      <c r="AN44" s="1109"/>
      <c r="AO44" s="1109"/>
      <c r="AP44" s="1109"/>
      <c r="AQ44" s="1109"/>
      <c r="AR44" s="1109"/>
      <c r="AS44" s="1109"/>
      <c r="AT44" s="1109"/>
      <c r="AU44" s="1109"/>
      <c r="AV44" s="1109"/>
      <c r="AW44" s="1109"/>
      <c r="AX44" s="1109"/>
      <c r="AY44" s="1109"/>
      <c r="AZ44" s="1109"/>
      <c r="BA44" s="1109"/>
      <c r="BB44" s="1109"/>
      <c r="BC44" s="1109"/>
      <c r="BD44" s="1109"/>
      <c r="BE44" s="1109"/>
      <c r="BF44" s="1109"/>
      <c r="BG44" s="1109"/>
      <c r="BH44" s="1109"/>
      <c r="BI44" s="1109"/>
      <c r="BJ44" s="1109"/>
      <c r="BK44" s="1109"/>
      <c r="BL44" s="1109"/>
      <c r="BM44" s="1109"/>
      <c r="BN44" s="1109"/>
    </row>
    <row r="45" spans="1:66" ht="18" customHeight="1">
      <c r="A45" s="1109"/>
      <c r="B45" s="1109"/>
      <c r="C45" s="1109"/>
      <c r="D45" s="1109"/>
      <c r="E45" s="1109"/>
      <c r="F45" s="1109"/>
      <c r="G45" s="1109"/>
      <c r="H45" s="1109"/>
      <c r="I45" s="1109"/>
      <c r="J45" s="1109"/>
      <c r="K45" s="1109"/>
      <c r="L45" s="1109"/>
      <c r="M45" s="1109"/>
      <c r="N45" s="1109"/>
      <c r="O45" s="1109"/>
      <c r="P45" s="1109"/>
      <c r="Q45" s="1109"/>
      <c r="R45" s="1109"/>
      <c r="S45" s="1109"/>
      <c r="T45" s="1109"/>
      <c r="U45" s="1109"/>
      <c r="V45" s="1109"/>
      <c r="W45" s="1109"/>
      <c r="X45" s="1109"/>
      <c r="Y45" s="1109"/>
      <c r="Z45" s="1109"/>
      <c r="AA45" s="1109"/>
      <c r="AB45" s="1109"/>
      <c r="AC45" s="1109"/>
      <c r="AD45" s="1109"/>
      <c r="AE45" s="1109"/>
      <c r="AF45" s="1109"/>
      <c r="AG45" s="1109"/>
      <c r="AH45" s="1109"/>
      <c r="AI45" s="1109"/>
      <c r="AJ45" s="1109"/>
      <c r="AK45" s="1109"/>
      <c r="AL45" s="1109"/>
      <c r="AM45" s="1109"/>
      <c r="AN45" s="1109"/>
      <c r="AO45" s="1109"/>
      <c r="AP45" s="1109"/>
      <c r="AQ45" s="1109"/>
      <c r="AR45" s="1109"/>
      <c r="AS45" s="1109"/>
      <c r="AT45" s="1109"/>
      <c r="AU45" s="1109"/>
      <c r="AV45" s="1109"/>
      <c r="AW45" s="1109"/>
      <c r="AX45" s="1109"/>
      <c r="AY45" s="1109"/>
      <c r="AZ45" s="1109"/>
      <c r="BA45" s="1109"/>
      <c r="BB45" s="1109"/>
      <c r="BC45" s="1109"/>
      <c r="BD45" s="1109"/>
      <c r="BE45" s="1109"/>
      <c r="BF45" s="1109"/>
      <c r="BG45" s="1109"/>
      <c r="BH45" s="1109"/>
      <c r="BI45" s="1109"/>
      <c r="BJ45" s="1109"/>
      <c r="BK45" s="1109"/>
      <c r="BL45" s="1109"/>
      <c r="BM45" s="1109"/>
      <c r="BN45" s="1109"/>
    </row>
    <row r="46" spans="1:66" ht="18" customHeight="1">
      <c r="A46" s="1109"/>
      <c r="B46" s="1109"/>
      <c r="C46" s="1109"/>
      <c r="D46" s="1109"/>
      <c r="E46" s="1109"/>
      <c r="F46" s="1109"/>
      <c r="G46" s="1109"/>
      <c r="H46" s="1109"/>
      <c r="I46" s="1109"/>
      <c r="J46" s="1109"/>
      <c r="K46" s="1109"/>
      <c r="L46" s="1109"/>
      <c r="M46" s="1109"/>
      <c r="N46" s="1109"/>
      <c r="O46" s="1109"/>
      <c r="P46" s="1109"/>
      <c r="Q46" s="1109"/>
      <c r="R46" s="1109"/>
      <c r="S46" s="1109"/>
      <c r="T46" s="1109"/>
      <c r="U46" s="1109"/>
      <c r="V46" s="1109"/>
      <c r="W46" s="1109"/>
      <c r="X46" s="1109"/>
      <c r="Y46" s="1109"/>
      <c r="Z46" s="1109"/>
      <c r="AA46" s="1109"/>
      <c r="AB46" s="1109"/>
      <c r="AC46" s="1109"/>
      <c r="AD46" s="1109"/>
      <c r="AE46" s="1109"/>
      <c r="AF46" s="1109"/>
      <c r="AG46" s="1109"/>
      <c r="AH46" s="1109"/>
      <c r="AI46" s="1109"/>
      <c r="AJ46" s="1109"/>
      <c r="AK46" s="1109"/>
      <c r="AL46" s="1109"/>
      <c r="AM46" s="1109"/>
      <c r="AN46" s="1109"/>
      <c r="AO46" s="1109"/>
      <c r="AP46" s="1109"/>
      <c r="AQ46" s="1109"/>
      <c r="AR46" s="1109"/>
      <c r="AS46" s="1109"/>
      <c r="AT46" s="1109"/>
      <c r="AU46" s="1109"/>
      <c r="AV46" s="1109"/>
      <c r="AW46" s="1109"/>
      <c r="AX46" s="1109"/>
      <c r="AY46" s="1109"/>
      <c r="AZ46" s="1109"/>
      <c r="BA46" s="1109"/>
      <c r="BB46" s="1109"/>
      <c r="BC46" s="1109"/>
      <c r="BD46" s="1109"/>
      <c r="BE46" s="1109"/>
      <c r="BF46" s="1109"/>
      <c r="BG46" s="1109"/>
      <c r="BH46" s="1109"/>
      <c r="BI46" s="1109"/>
      <c r="BJ46" s="1109"/>
      <c r="BK46" s="1109"/>
      <c r="BL46" s="1109"/>
      <c r="BM46" s="1109"/>
      <c r="BN46" s="1109"/>
    </row>
  </sheetData>
  <mergeCells count="73">
    <mergeCell ref="A1:BN1"/>
    <mergeCell ref="O3:AC3"/>
    <mergeCell ref="C5:BL5"/>
    <mergeCell ref="C6:BL6"/>
    <mergeCell ref="H8:X8"/>
    <mergeCell ref="A13:BN13"/>
    <mergeCell ref="A15:H15"/>
    <mergeCell ref="I15:R15"/>
    <mergeCell ref="S15:Z15"/>
    <mergeCell ref="AA15:AJ15"/>
    <mergeCell ref="AK15:AR15"/>
    <mergeCell ref="AS15:BN15"/>
    <mergeCell ref="A16:R16"/>
    <mergeCell ref="S16:BN16"/>
    <mergeCell ref="A17:R17"/>
    <mergeCell ref="S17:BN17"/>
    <mergeCell ref="K18:R18"/>
    <mergeCell ref="S18:BN18"/>
    <mergeCell ref="K19:R19"/>
    <mergeCell ref="S19:AL19"/>
    <mergeCell ref="AM19:AT19"/>
    <mergeCell ref="AU19:BN19"/>
    <mergeCell ref="A20:R20"/>
    <mergeCell ref="S20:AL20"/>
    <mergeCell ref="AM20:AT20"/>
    <mergeCell ref="AU20:BN20"/>
    <mergeCell ref="A21:R21"/>
    <mergeCell ref="S21:AL21"/>
    <mergeCell ref="AM21:AT21"/>
    <mergeCell ref="AU21:BN21"/>
    <mergeCell ref="A22:R22"/>
    <mergeCell ref="S22:AL22"/>
    <mergeCell ref="AM22:AT22"/>
    <mergeCell ref="AU22:BN22"/>
    <mergeCell ref="A23:R23"/>
    <mergeCell ref="S23:AE23"/>
    <mergeCell ref="AF23:AL23"/>
    <mergeCell ref="AM23:AT23"/>
    <mergeCell ref="AU23:BN23"/>
    <mergeCell ref="A24:R24"/>
    <mergeCell ref="S24:AL24"/>
    <mergeCell ref="AM24:AT24"/>
    <mergeCell ref="AU24:BN24"/>
    <mergeCell ref="K25:R25"/>
    <mergeCell ref="S25:AL25"/>
    <mergeCell ref="AM25:AT25"/>
    <mergeCell ref="AU25:BN25"/>
    <mergeCell ref="K26:R26"/>
    <mergeCell ref="S26:AC26"/>
    <mergeCell ref="AD26:AL26"/>
    <mergeCell ref="AM26:AT26"/>
    <mergeCell ref="AU26:BN26"/>
    <mergeCell ref="A27:AY27"/>
    <mergeCell ref="A28:AL28"/>
    <mergeCell ref="AM28:AY28"/>
    <mergeCell ref="A29:AL29"/>
    <mergeCell ref="AM29:AY29"/>
    <mergeCell ref="A30:AL30"/>
    <mergeCell ref="AM30:AY30"/>
    <mergeCell ref="A31:AL31"/>
    <mergeCell ref="AM31:AY31"/>
    <mergeCell ref="A32:AL32"/>
    <mergeCell ref="AM32:AY32"/>
    <mergeCell ref="A33:AL33"/>
    <mergeCell ref="AM33:AY33"/>
    <mergeCell ref="A34:AL34"/>
    <mergeCell ref="AM34:AY34"/>
    <mergeCell ref="A35:AL35"/>
    <mergeCell ref="AM35:AY35"/>
    <mergeCell ref="A36:AL36"/>
    <mergeCell ref="AM36:AY36"/>
    <mergeCell ref="A18:J19"/>
    <mergeCell ref="A25:J26"/>
  </mergeCells>
  <phoneticPr fontId="47" type="Hiragana"/>
  <pageMargins left="0.7" right="0.7" top="0.75" bottom="0.75" header="0.3" footer="0.3"/>
  <pageSetup paperSize="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10">
    <tabColor indexed="12"/>
  </sheetPr>
  <dimension ref="A1:AN50"/>
  <sheetViews>
    <sheetView view="pageBreakPreview" zoomScaleNormal="85" zoomScaleSheetLayoutView="100" workbookViewId="0">
      <pane ySplit="1" topLeftCell="A5" activePane="bottomLeft" state="frozen"/>
      <selection pane="bottomLeft" activeCell="K19" sqref="K19:Q19"/>
    </sheetView>
  </sheetViews>
  <sheetFormatPr defaultRowHeight="13.5"/>
  <cols>
    <col min="1" max="40" width="2.25" customWidth="1"/>
    <col min="41" max="41" width="2.375" customWidth="1"/>
  </cols>
  <sheetData>
    <row r="1" spans="1:39" s="571" customFormat="1" ht="51" customHeight="1"/>
    <row r="2" spans="1:39" ht="16.5" customHeight="1">
      <c r="A2" s="1176" t="s">
        <v>706</v>
      </c>
      <c r="B2" s="1176"/>
      <c r="C2" s="1176"/>
      <c r="D2" s="1176"/>
      <c r="E2" s="1176"/>
      <c r="F2" s="1176"/>
      <c r="G2" s="1176"/>
      <c r="H2" s="1197"/>
      <c r="I2" s="1176"/>
      <c r="J2" s="1176"/>
      <c r="K2" s="1176"/>
      <c r="L2" s="1176"/>
      <c r="M2" s="1218" t="s">
        <v>707</v>
      </c>
      <c r="N2" s="1218"/>
      <c r="O2" s="1218"/>
      <c r="P2" s="1220" t="str">
        <f>IF(工事カルテ!P65="","",工事カルテ!P65)</f>
        <v/>
      </c>
      <c r="Q2" s="1222" t="s">
        <v>317</v>
      </c>
      <c r="R2" s="1222"/>
      <c r="S2" s="1222"/>
      <c r="T2" s="1176"/>
      <c r="U2" s="1176"/>
      <c r="V2" s="1176"/>
      <c r="W2" s="1176"/>
      <c r="X2" s="1176"/>
      <c r="Y2" s="1176"/>
      <c r="Z2" s="1176"/>
      <c r="AA2" s="1176"/>
      <c r="AB2" s="1176"/>
      <c r="AC2" s="1176"/>
      <c r="AD2" s="1176"/>
      <c r="AE2" s="1176"/>
      <c r="AF2" s="1176"/>
      <c r="AG2" s="1176"/>
      <c r="AH2" s="1228"/>
      <c r="AI2" s="1228"/>
      <c r="AJ2" s="1228"/>
      <c r="AK2" s="1228"/>
      <c r="AL2" s="1228"/>
      <c r="AM2" s="1228"/>
    </row>
    <row r="3" spans="1:39" ht="15" customHeight="1">
      <c r="A3" s="1177"/>
      <c r="B3" s="1177"/>
      <c r="C3" s="1177"/>
      <c r="D3" s="1177"/>
      <c r="E3" s="1177"/>
      <c r="F3" s="1177"/>
      <c r="G3" s="1177"/>
      <c r="H3" s="1185"/>
      <c r="I3" s="1177"/>
      <c r="J3" s="1177"/>
      <c r="K3" s="1177"/>
      <c r="L3" s="1177"/>
      <c r="M3" s="1177"/>
      <c r="N3" s="1177"/>
      <c r="O3" s="1177"/>
      <c r="P3" s="1177"/>
      <c r="Q3" s="1177"/>
      <c r="R3" s="1177"/>
      <c r="S3" s="1177"/>
      <c r="T3" s="1177"/>
      <c r="U3" s="1177"/>
      <c r="V3" s="1177"/>
      <c r="W3" s="1177"/>
      <c r="X3" s="1177"/>
      <c r="Y3" s="1177"/>
      <c r="Z3" s="1177"/>
      <c r="AA3" s="1177"/>
      <c r="AB3" s="1177"/>
      <c r="AC3" s="1177"/>
      <c r="AD3" s="1177"/>
      <c r="AE3" s="1177"/>
      <c r="AF3" s="1177"/>
      <c r="AG3" s="1177"/>
      <c r="AH3" s="1177"/>
    </row>
    <row r="4" spans="1:39" ht="15" customHeight="1">
      <c r="A4" s="1178" t="s">
        <v>596</v>
      </c>
      <c r="B4" s="1178"/>
      <c r="C4" s="1178"/>
      <c r="D4" s="1178"/>
      <c r="E4" s="1178"/>
      <c r="F4" s="1178"/>
      <c r="G4" s="1178"/>
      <c r="H4" s="1178"/>
      <c r="I4" s="1177"/>
      <c r="J4" s="1177"/>
      <c r="K4" s="1205">
        <f>IF(工事カルテ!H6="","",工事カルテ!H6)</f>
        <v>0</v>
      </c>
      <c r="L4" s="1177"/>
      <c r="M4" s="1177"/>
      <c r="N4" s="1177"/>
      <c r="O4" s="1177"/>
      <c r="P4" s="1177"/>
      <c r="Q4" s="1177"/>
      <c r="R4" s="1177"/>
      <c r="S4" s="1177"/>
      <c r="T4" s="1177"/>
      <c r="U4" s="1177"/>
      <c r="V4" s="1177"/>
      <c r="W4" s="1177"/>
      <c r="X4" s="1177"/>
      <c r="Y4" s="1177"/>
      <c r="Z4" s="1177"/>
      <c r="AA4" s="1177"/>
      <c r="AB4" s="1177"/>
      <c r="AC4" s="1177"/>
      <c r="AD4" s="1177"/>
      <c r="AE4" s="1177"/>
      <c r="AF4" s="1177"/>
      <c r="AG4" s="1177"/>
      <c r="AH4" s="1177"/>
    </row>
    <row r="5" spans="1:39" ht="15" customHeight="1">
      <c r="A5" s="1178" t="s">
        <v>164</v>
      </c>
      <c r="B5" s="1178"/>
      <c r="C5" s="1178"/>
      <c r="D5" s="1178"/>
      <c r="E5" s="1178"/>
      <c r="F5" s="1178"/>
      <c r="G5" s="1178"/>
      <c r="H5" s="1178"/>
      <c r="I5" s="1177"/>
      <c r="J5" s="1177"/>
      <c r="K5" s="1205">
        <f>IF(工事カルテ!H7="","",工事カルテ!H7)</f>
        <v>0</v>
      </c>
      <c r="L5" s="1177"/>
      <c r="M5" s="1177"/>
      <c r="N5" s="1177"/>
      <c r="O5" s="1177"/>
      <c r="P5" s="1177"/>
      <c r="Q5" s="1177"/>
      <c r="R5" s="1177"/>
      <c r="S5" s="1177"/>
      <c r="T5" s="1177"/>
      <c r="U5" s="1177"/>
      <c r="V5" s="1177"/>
      <c r="W5" s="1177"/>
      <c r="X5" s="1177"/>
      <c r="Y5" s="1177"/>
      <c r="Z5" s="1177"/>
      <c r="AA5" s="1177"/>
      <c r="AB5" s="1177"/>
      <c r="AC5" s="1177"/>
      <c r="AD5" s="1177"/>
      <c r="AE5" s="1177"/>
      <c r="AF5" s="1177"/>
      <c r="AG5" s="1177"/>
      <c r="AH5" s="1177"/>
    </row>
    <row r="6" spans="1:39" ht="15" customHeight="1">
      <c r="A6" s="1178" t="s">
        <v>285</v>
      </c>
      <c r="B6" s="1178"/>
      <c r="C6" s="1178"/>
      <c r="D6" s="1178"/>
      <c r="E6" s="1178" t="s">
        <v>708</v>
      </c>
      <c r="F6" s="1178"/>
      <c r="G6" s="1178"/>
      <c r="H6" s="1178"/>
      <c r="I6" s="1177"/>
      <c r="J6" s="1177"/>
      <c r="K6" s="1206" t="str">
        <f>IF(出来形検定!C32="","",出来形検定!C32)</f>
        <v>令和　年　月　日</v>
      </c>
      <c r="L6" s="1206"/>
      <c r="M6" s="1206"/>
      <c r="N6" s="1206"/>
      <c r="O6" s="1206"/>
      <c r="P6" s="1206"/>
      <c r="Q6" s="1206"/>
      <c r="R6" s="1206"/>
      <c r="S6" s="1177"/>
      <c r="T6" s="1177"/>
      <c r="U6" s="1177"/>
      <c r="V6" s="1177"/>
      <c r="W6" s="1177"/>
      <c r="X6" s="1177"/>
      <c r="Y6" s="1177"/>
      <c r="Z6" s="1177"/>
      <c r="AA6" s="1177"/>
      <c r="AB6" s="1177"/>
      <c r="AC6" s="1177"/>
      <c r="AD6" s="1177"/>
      <c r="AE6" s="1177"/>
      <c r="AF6" s="1177"/>
      <c r="AG6" s="1177"/>
      <c r="AH6" s="1177"/>
    </row>
    <row r="7" spans="1:39" ht="15" customHeight="1">
      <c r="A7" s="1178" t="s">
        <v>285</v>
      </c>
      <c r="B7" s="1178"/>
      <c r="C7" s="1178"/>
      <c r="D7" s="1178"/>
      <c r="E7" s="1178" t="s">
        <v>555</v>
      </c>
      <c r="F7" s="1178"/>
      <c r="G7" s="1178"/>
      <c r="H7" s="1178"/>
      <c r="I7" s="1192"/>
      <c r="J7" s="1192"/>
      <c r="K7" s="1206" t="str">
        <f>IF(出来形検定!G32="","",出来形検定!G32)</f>
        <v>令和 　年 　月 　日</v>
      </c>
      <c r="L7" s="1206"/>
      <c r="M7" s="1206"/>
      <c r="N7" s="1206"/>
      <c r="O7" s="1206"/>
      <c r="P7" s="1206"/>
      <c r="Q7" s="1206"/>
      <c r="R7" s="1206"/>
      <c r="S7" s="1177"/>
      <c r="T7" s="1177"/>
      <c r="U7" s="1177"/>
      <c r="V7" s="1177"/>
      <c r="W7" s="1177"/>
      <c r="X7" s="1177"/>
      <c r="Y7" s="1177"/>
      <c r="Z7" s="1177"/>
      <c r="AA7" s="1177"/>
      <c r="AB7" s="1177"/>
      <c r="AC7" s="1177"/>
      <c r="AD7" s="1177"/>
      <c r="AE7" s="1177"/>
      <c r="AF7" s="1177"/>
      <c r="AG7" s="1177"/>
      <c r="AH7" s="1177"/>
    </row>
    <row r="8" spans="1:39" ht="15" customHeight="1">
      <c r="A8" s="1178" t="s">
        <v>709</v>
      </c>
      <c r="B8" s="1178"/>
      <c r="C8" s="1178"/>
      <c r="D8" s="1178"/>
      <c r="E8" s="1178"/>
      <c r="F8" s="1178"/>
      <c r="G8" s="1178"/>
      <c r="H8" s="1178"/>
      <c r="I8" s="1192"/>
      <c r="J8" s="1192"/>
      <c r="K8" s="1207">
        <f>IF(工事カルテ!I39="","",工事カルテ!I39)</f>
        <v>0</v>
      </c>
      <c r="L8" s="1215"/>
      <c r="M8" s="1215"/>
      <c r="N8" s="1215"/>
      <c r="O8" s="1215"/>
      <c r="P8" s="1215"/>
      <c r="Q8" s="1215"/>
      <c r="R8" s="1215"/>
      <c r="S8" s="1215"/>
      <c r="T8" s="1215"/>
      <c r="U8" s="1215"/>
      <c r="V8" s="1215"/>
      <c r="W8" s="1215"/>
      <c r="X8" s="1215"/>
      <c r="Y8" s="1215"/>
      <c r="Z8" s="1215"/>
      <c r="AA8" s="1215"/>
      <c r="AB8" s="1215"/>
      <c r="AC8" s="1215"/>
      <c r="AD8" s="1215"/>
      <c r="AE8" s="1215"/>
      <c r="AF8" s="1215"/>
      <c r="AG8" s="1215"/>
      <c r="AH8" s="1215"/>
    </row>
    <row r="9" spans="1:39" ht="15" customHeight="1">
      <c r="A9" s="1178"/>
      <c r="B9" s="1178"/>
      <c r="C9" s="1178"/>
      <c r="D9" s="1178"/>
      <c r="E9" s="1178"/>
      <c r="F9" s="1178"/>
      <c r="G9" s="1178"/>
      <c r="H9" s="1178"/>
      <c r="I9" s="1192"/>
      <c r="J9" s="1192"/>
      <c r="K9" s="1207">
        <f>IF(工事カルテ!I40="","",工事カルテ!I40)</f>
        <v>0</v>
      </c>
      <c r="L9" s="1216"/>
      <c r="M9" s="1216"/>
      <c r="N9" s="1216"/>
      <c r="O9" s="1216"/>
      <c r="P9" s="1216"/>
      <c r="Q9" s="1216"/>
      <c r="R9" s="1216"/>
      <c r="S9" s="1216"/>
      <c r="T9" s="1216"/>
      <c r="U9" s="1216"/>
      <c r="V9" s="1216"/>
      <c r="W9" s="1216"/>
      <c r="X9" s="1216"/>
      <c r="Y9" s="1216"/>
      <c r="Z9" s="1216"/>
      <c r="AA9" s="1216"/>
      <c r="AB9" s="1216"/>
      <c r="AC9" s="1216"/>
      <c r="AD9" s="1216"/>
      <c r="AE9" s="1216"/>
      <c r="AF9" s="1216"/>
      <c r="AG9" s="1216"/>
      <c r="AH9" s="1216"/>
    </row>
    <row r="10" spans="1:39" ht="15" customHeight="1">
      <c r="A10" s="1178"/>
      <c r="B10" s="1178"/>
      <c r="C10" s="1178"/>
      <c r="D10" s="1178"/>
      <c r="E10" s="1178"/>
      <c r="F10" s="1178"/>
      <c r="G10" s="1178"/>
      <c r="H10" s="1178"/>
      <c r="I10" s="1192"/>
      <c r="J10" s="1192"/>
      <c r="K10" s="1207" t="str">
        <f>IF(工事カルテ!I41="","",工事カルテ!I41)</f>
        <v>　</v>
      </c>
      <c r="L10" s="1215"/>
      <c r="M10" s="1215"/>
      <c r="N10" s="1215"/>
      <c r="O10" s="881"/>
      <c r="P10" s="1215"/>
      <c r="Q10" s="1215"/>
      <c r="R10" s="1215"/>
      <c r="S10" s="1215"/>
      <c r="T10" s="1215"/>
      <c r="U10" s="1215"/>
      <c r="V10" s="1215"/>
      <c r="W10" s="1215"/>
      <c r="X10" s="1215"/>
      <c r="Y10" s="1215"/>
      <c r="Z10" s="1215"/>
      <c r="AA10" s="1215"/>
      <c r="AB10" s="1215"/>
      <c r="AC10" s="1215"/>
      <c r="AD10" s="1215"/>
      <c r="AE10" s="1215"/>
      <c r="AF10" s="1215"/>
      <c r="AG10" s="1215"/>
      <c r="AH10" s="1215"/>
    </row>
    <row r="11" spans="1:39" ht="15" customHeight="1">
      <c r="A11" s="1179"/>
      <c r="B11" s="1179"/>
      <c r="C11" s="1192"/>
      <c r="D11" s="1192"/>
      <c r="E11" s="1192"/>
      <c r="F11" s="1192"/>
      <c r="G11" s="1192"/>
      <c r="H11" s="1192"/>
      <c r="I11" s="1192"/>
      <c r="J11" s="1177"/>
      <c r="K11" s="1208"/>
      <c r="L11" s="1192"/>
      <c r="M11" s="1192"/>
      <c r="N11" s="1192"/>
      <c r="O11" s="1192"/>
      <c r="P11" s="1192"/>
      <c r="Q11" s="1177"/>
      <c r="R11" s="1177"/>
      <c r="S11" s="1177"/>
      <c r="T11" s="1177"/>
      <c r="U11" s="1177"/>
      <c r="V11" s="1177"/>
      <c r="W11" s="1177"/>
      <c r="X11" s="1177"/>
      <c r="Y11" s="1177"/>
      <c r="Z11" s="1177"/>
      <c r="AA11" s="1177"/>
      <c r="AB11" s="1177"/>
      <c r="AC11" s="1177"/>
      <c r="AD11" s="1177"/>
      <c r="AE11" s="1177"/>
      <c r="AF11" s="1177"/>
      <c r="AG11" s="1177"/>
      <c r="AH11" s="1177"/>
    </row>
    <row r="12" spans="1:39" ht="15" customHeight="1">
      <c r="A12" s="1178" t="s">
        <v>147</v>
      </c>
      <c r="B12" s="1178"/>
      <c r="C12" s="1178"/>
      <c r="D12" s="1178"/>
      <c r="E12" s="1178"/>
      <c r="F12" s="1178"/>
      <c r="G12" s="1178"/>
      <c r="H12" s="1178"/>
      <c r="I12" s="1177"/>
      <c r="J12" s="1177"/>
      <c r="K12" s="1206" t="str">
        <f>IF(出来形検定!G36="","",出来形検定!G36)</f>
        <v>令和　年　月　日</v>
      </c>
      <c r="L12" s="1206"/>
      <c r="M12" s="1206"/>
      <c r="N12" s="1206"/>
      <c r="O12" s="1206"/>
      <c r="P12" s="1206"/>
      <c r="Q12" s="1206"/>
      <c r="R12" s="1206"/>
      <c r="S12" s="1177"/>
      <c r="T12" s="1177"/>
      <c r="U12" s="1177"/>
      <c r="V12" s="1177"/>
      <c r="W12" s="1177"/>
      <c r="X12" s="1177"/>
      <c r="Y12" s="1177"/>
      <c r="Z12" s="1177"/>
      <c r="AA12" s="1177"/>
      <c r="AB12" s="1177"/>
      <c r="AC12" s="1177"/>
      <c r="AD12" s="1177"/>
      <c r="AE12" s="1177"/>
      <c r="AF12" s="1177"/>
      <c r="AG12" s="1177"/>
      <c r="AH12" s="1177"/>
    </row>
    <row r="13" spans="1:39" ht="15" customHeight="1">
      <c r="A13" s="1178" t="s">
        <v>585</v>
      </c>
      <c r="B13" s="1178"/>
      <c r="C13" s="1178"/>
      <c r="D13" s="1178"/>
      <c r="E13" s="1178"/>
      <c r="F13" s="1178"/>
      <c r="G13" s="1178"/>
      <c r="H13" s="1178"/>
      <c r="I13" s="1177"/>
      <c r="J13" s="1177"/>
      <c r="K13" s="1206" t="str">
        <f>IF(出来形検定!C36="","",出来形検定!C36)</f>
        <v>令和　年　月　日</v>
      </c>
      <c r="L13" s="1206"/>
      <c r="M13" s="1206"/>
      <c r="N13" s="1206"/>
      <c r="O13" s="1206"/>
      <c r="P13" s="1206"/>
      <c r="Q13" s="1206"/>
      <c r="R13" s="1206"/>
      <c r="S13" s="1177"/>
      <c r="T13" s="1177"/>
      <c r="U13" s="1177"/>
      <c r="V13" s="1177"/>
      <c r="W13" s="1177"/>
      <c r="X13" s="1177"/>
      <c r="Y13" s="1177"/>
      <c r="Z13" s="1177"/>
      <c r="AA13" s="1177"/>
      <c r="AB13" s="1177"/>
      <c r="AC13" s="1177"/>
      <c r="AD13" s="1177"/>
      <c r="AE13" s="1177"/>
      <c r="AF13" s="1177"/>
      <c r="AG13" s="1177"/>
      <c r="AH13" s="1177"/>
    </row>
    <row r="14" spans="1:39" ht="15" customHeight="1">
      <c r="A14" s="1178" t="s">
        <v>710</v>
      </c>
      <c r="B14" s="1178"/>
      <c r="C14" s="1178"/>
      <c r="D14" s="1178"/>
      <c r="E14" s="1178"/>
      <c r="F14" s="1178"/>
      <c r="G14" s="1178"/>
      <c r="H14" s="1178"/>
      <c r="I14" s="1177"/>
      <c r="J14" s="1177"/>
      <c r="K14" s="1209" t="str">
        <f>ASC(IF(出来形検定!G34="","",出来形検定!G34))</f>
        <v/>
      </c>
      <c r="L14" s="1209"/>
      <c r="M14" s="1209"/>
      <c r="N14" s="1209"/>
      <c r="O14" s="1209"/>
      <c r="P14" s="1209"/>
      <c r="Q14" s="1209"/>
      <c r="R14" s="1177" t="s">
        <v>45</v>
      </c>
      <c r="S14" s="1177"/>
      <c r="T14" s="1177"/>
      <c r="U14" s="1177"/>
      <c r="V14" s="1177"/>
      <c r="W14" s="1177"/>
      <c r="X14" s="1177"/>
      <c r="Y14" s="1177"/>
      <c r="Z14" s="1177"/>
      <c r="AA14" s="1177"/>
      <c r="AB14" s="1177"/>
      <c r="AC14" s="1177"/>
      <c r="AD14" s="1177"/>
      <c r="AE14" s="1177"/>
      <c r="AF14" s="1177"/>
      <c r="AG14" s="1177"/>
      <c r="AH14" s="1177"/>
    </row>
    <row r="15" spans="1:39" ht="15" customHeight="1">
      <c r="A15" s="1178" t="s">
        <v>350</v>
      </c>
      <c r="B15" s="1178"/>
      <c r="C15" s="1178"/>
      <c r="D15" s="1178"/>
      <c r="E15" s="1178"/>
      <c r="F15" s="1178"/>
      <c r="G15" s="1178"/>
      <c r="H15" s="1178"/>
      <c r="I15" s="1177"/>
      <c r="J15" s="1177"/>
      <c r="K15" s="1209" t="str">
        <f>ASC(IF(出来形検定!C34="","",出来形検定!C34))</f>
        <v/>
      </c>
      <c r="L15" s="1209"/>
      <c r="M15" s="1209"/>
      <c r="N15" s="1209"/>
      <c r="O15" s="1209"/>
      <c r="P15" s="1209"/>
      <c r="Q15" s="1209"/>
      <c r="R15" s="1177" t="s">
        <v>45</v>
      </c>
      <c r="S15" s="1177"/>
      <c r="T15" s="1177"/>
      <c r="U15" s="1177"/>
      <c r="V15" s="1177"/>
      <c r="W15" s="1177"/>
      <c r="X15" s="1177"/>
      <c r="Y15" s="1177"/>
      <c r="Z15" s="1177"/>
      <c r="AA15" s="1177"/>
      <c r="AB15" s="1177"/>
      <c r="AC15" s="1177"/>
      <c r="AD15" s="1177"/>
      <c r="AE15" s="1177"/>
      <c r="AF15" s="1177"/>
      <c r="AG15" s="1177"/>
      <c r="AH15" s="1177"/>
    </row>
    <row r="16" spans="1:39" ht="15" customHeight="1">
      <c r="A16" s="1178" t="s">
        <v>711</v>
      </c>
      <c r="B16" s="1178"/>
      <c r="C16" s="1178"/>
      <c r="D16" s="1178"/>
      <c r="E16" s="1178"/>
      <c r="F16" s="1178"/>
      <c r="G16" s="1178"/>
      <c r="H16" s="1178"/>
      <c r="I16" s="1177"/>
      <c r="J16" s="1177"/>
      <c r="K16" s="1209" t="str">
        <f>IF(工事カルテ!H83="","0",工事カルテ!H83)</f>
        <v>0</v>
      </c>
      <c r="L16" s="1209"/>
      <c r="M16" s="1209"/>
      <c r="N16" s="1209"/>
      <c r="O16" s="1209"/>
      <c r="P16" s="1209"/>
      <c r="Q16" s="1209"/>
      <c r="R16" s="1177" t="s">
        <v>45</v>
      </c>
      <c r="S16" s="1177"/>
      <c r="T16" s="1177"/>
      <c r="U16" s="1177"/>
      <c r="V16" s="1177"/>
      <c r="W16" s="1177"/>
      <c r="X16" s="1177"/>
      <c r="Y16" s="1177"/>
      <c r="Z16" s="1177"/>
      <c r="AA16" s="1177"/>
      <c r="AB16" s="1177"/>
      <c r="AC16" s="1177"/>
      <c r="AD16" s="1177"/>
      <c r="AE16" s="1177"/>
      <c r="AF16" s="1177"/>
      <c r="AG16" s="1177"/>
      <c r="AH16" s="1177"/>
    </row>
    <row r="17" spans="1:40" ht="15" customHeight="1">
      <c r="A17" s="1179"/>
      <c r="B17" s="1179"/>
      <c r="C17" s="1192"/>
      <c r="D17" s="1192"/>
      <c r="E17" s="1192"/>
      <c r="F17" s="1192"/>
      <c r="G17" s="1192"/>
      <c r="H17" s="1192"/>
      <c r="I17" s="1192"/>
      <c r="J17" s="1177"/>
      <c r="K17" s="1208"/>
      <c r="L17" s="1192"/>
      <c r="M17" s="1192"/>
      <c r="N17" s="1192"/>
      <c r="O17" s="1192"/>
      <c r="P17" s="1192"/>
      <c r="Q17" s="1177"/>
      <c r="R17" s="1177"/>
      <c r="S17" s="1177"/>
      <c r="T17" s="1177"/>
      <c r="U17" s="1177"/>
      <c r="V17" s="1177"/>
      <c r="W17" s="1177"/>
      <c r="X17" s="1177"/>
      <c r="Y17" s="1177"/>
      <c r="Z17" s="1177"/>
      <c r="AA17" s="1177"/>
      <c r="AB17" s="1177"/>
      <c r="AC17" s="1177"/>
      <c r="AD17" s="1177"/>
      <c r="AE17" s="1177"/>
      <c r="AF17" s="1177"/>
      <c r="AG17" s="1177"/>
      <c r="AH17" s="1177"/>
    </row>
    <row r="18" spans="1:40" ht="15" customHeight="1">
      <c r="A18" s="1178" t="s">
        <v>678</v>
      </c>
      <c r="B18" s="1178"/>
      <c r="C18" s="1178"/>
      <c r="D18" s="1178"/>
      <c r="E18" s="1178"/>
      <c r="F18" s="1178"/>
      <c r="G18" s="1178"/>
      <c r="H18" s="1178"/>
      <c r="I18" s="1177"/>
      <c r="J18" s="1177"/>
      <c r="K18" s="1209" t="str">
        <f>ASC(IF(出来形検定!C38="","",出来形検定!C38))</f>
        <v/>
      </c>
      <c r="L18" s="1209"/>
      <c r="M18" s="1209"/>
      <c r="N18" s="1209"/>
      <c r="O18" s="1209"/>
      <c r="P18" s="1209"/>
      <c r="Q18" s="1209"/>
      <c r="R18" s="1177" t="s">
        <v>45</v>
      </c>
      <c r="S18" s="1177"/>
      <c r="T18" s="1177"/>
      <c r="U18" s="1177"/>
      <c r="V18" s="1177"/>
      <c r="W18" s="1177"/>
      <c r="X18" s="1177"/>
      <c r="Y18" s="1177"/>
      <c r="Z18" s="1177"/>
      <c r="AA18" s="1177"/>
      <c r="AB18" s="1177"/>
      <c r="AC18" s="1177"/>
      <c r="AD18" s="1177"/>
      <c r="AE18" s="1177"/>
      <c r="AF18" s="1177"/>
      <c r="AG18" s="1177"/>
      <c r="AH18" s="1177"/>
    </row>
    <row r="19" spans="1:40" ht="15" customHeight="1">
      <c r="A19" s="1178" t="s">
        <v>713</v>
      </c>
      <c r="B19" s="1178"/>
      <c r="C19" s="1178"/>
      <c r="D19" s="1178"/>
      <c r="E19" s="1178"/>
      <c r="F19" s="1178"/>
      <c r="G19" s="1178"/>
      <c r="H19" s="1178"/>
      <c r="I19" s="1177"/>
      <c r="J19" s="1177"/>
      <c r="K19" s="1209" t="e">
        <f>B25</f>
        <v>#VALUE!</v>
      </c>
      <c r="L19" s="1209"/>
      <c r="M19" s="1209"/>
      <c r="N19" s="1209"/>
      <c r="O19" s="1209"/>
      <c r="P19" s="1209"/>
      <c r="Q19" s="1209"/>
      <c r="R19" s="1177" t="s">
        <v>45</v>
      </c>
      <c r="S19" s="1224" t="s">
        <v>501</v>
      </c>
      <c r="T19" s="1177"/>
      <c r="U19" s="1177"/>
      <c r="V19" s="1177"/>
      <c r="W19" s="1177"/>
      <c r="X19" s="1177"/>
      <c r="Y19" s="1177"/>
      <c r="Z19" s="1177"/>
      <c r="AA19" s="1177"/>
      <c r="AB19" s="1177"/>
      <c r="AC19" s="1177"/>
      <c r="AD19" s="1177"/>
      <c r="AE19" s="1177"/>
      <c r="AF19" s="1177"/>
      <c r="AG19" s="1177"/>
      <c r="AH19" s="1177"/>
    </row>
    <row r="20" spans="1:40" ht="15" customHeight="1">
      <c r="A20" s="1178" t="s">
        <v>697</v>
      </c>
      <c r="B20" s="1178"/>
      <c r="C20" s="1178"/>
      <c r="D20" s="1178"/>
      <c r="E20" s="1178"/>
      <c r="F20" s="1178" t="s">
        <v>382</v>
      </c>
      <c r="G20" s="1178"/>
      <c r="H20" s="1178"/>
      <c r="I20" s="1177"/>
      <c r="J20" s="1177"/>
      <c r="K20" s="1210" t="e">
        <f>B30</f>
        <v>#VALUE!</v>
      </c>
      <c r="L20" s="1210"/>
      <c r="M20" s="1210"/>
      <c r="N20" s="1210"/>
      <c r="O20" s="1210"/>
      <c r="P20" s="1210"/>
      <c r="Q20" s="1210"/>
      <c r="R20" s="1177" t="s">
        <v>200</v>
      </c>
      <c r="S20" s="1224" t="s">
        <v>715</v>
      </c>
      <c r="T20" s="1177"/>
      <c r="U20" s="1177"/>
      <c r="V20" s="1177"/>
      <c r="W20" s="1177"/>
      <c r="X20" s="1177"/>
      <c r="Y20" s="1177"/>
      <c r="Z20" s="1177"/>
      <c r="AA20" s="1177"/>
      <c r="AB20" s="1177"/>
      <c r="AC20" s="1177"/>
      <c r="AD20" s="1177"/>
      <c r="AE20" s="1177"/>
      <c r="AF20" s="1177"/>
      <c r="AG20" s="1177"/>
      <c r="AH20" s="1177"/>
    </row>
    <row r="21" spans="1:40" ht="15" customHeight="1">
      <c r="A21" s="1178" t="s">
        <v>716</v>
      </c>
      <c r="B21" s="1178"/>
      <c r="C21" s="1178"/>
      <c r="D21" s="1178"/>
      <c r="E21" s="1178"/>
      <c r="F21" s="1178"/>
      <c r="G21" s="1178"/>
      <c r="H21" s="1178"/>
      <c r="I21" s="1177"/>
      <c r="J21" s="1177"/>
      <c r="K21" s="1209" t="e">
        <f>IF(OR(P2="",P2=1),B36,B45)</f>
        <v>#VALUE!</v>
      </c>
      <c r="L21" s="1209"/>
      <c r="M21" s="1209"/>
      <c r="N21" s="1209"/>
      <c r="O21" s="1209"/>
      <c r="P21" s="1209"/>
      <c r="Q21" s="1209"/>
      <c r="R21" s="1177" t="s">
        <v>45</v>
      </c>
      <c r="S21" s="1177"/>
      <c r="T21" s="1177"/>
      <c r="U21" s="1177"/>
      <c r="V21" s="1177"/>
      <c r="W21" s="1177"/>
      <c r="X21" s="1177"/>
      <c r="Y21" s="1177"/>
      <c r="Z21" s="1177"/>
      <c r="AA21" s="1177"/>
      <c r="AB21" s="1177"/>
      <c r="AC21" s="1177"/>
      <c r="AD21" s="1177"/>
      <c r="AE21" s="1177"/>
      <c r="AF21" s="1177"/>
      <c r="AG21" s="1177"/>
      <c r="AH21" s="1177"/>
    </row>
    <row r="22" spans="1:40" ht="15" customHeight="1">
      <c r="A22" s="1180"/>
      <c r="B22" s="1180"/>
      <c r="C22" s="1180"/>
      <c r="D22" s="1180"/>
      <c r="E22" s="1180"/>
      <c r="F22" s="1180"/>
      <c r="G22" s="1180"/>
      <c r="H22" s="1198"/>
      <c r="I22" s="1180"/>
      <c r="J22" s="1180"/>
      <c r="K22" s="1180"/>
      <c r="L22" s="1180"/>
      <c r="M22" s="1180"/>
      <c r="N22" s="1180"/>
      <c r="O22" s="1180"/>
      <c r="P22" s="1180"/>
      <c r="Q22" s="1180"/>
      <c r="R22" s="1180"/>
      <c r="S22" s="1180"/>
      <c r="T22" s="1180"/>
      <c r="U22" s="1180"/>
      <c r="V22" s="1180"/>
      <c r="W22" s="1180"/>
      <c r="X22" s="1180"/>
      <c r="Y22" s="1180"/>
      <c r="Z22" s="1180"/>
      <c r="AA22" s="1180"/>
      <c r="AB22" s="1180"/>
      <c r="AC22" s="1180"/>
      <c r="AD22" s="1180"/>
      <c r="AE22" s="1180"/>
      <c r="AF22" s="1180"/>
      <c r="AG22" s="1180"/>
      <c r="AH22" s="1180"/>
    </row>
    <row r="23" spans="1:40" ht="15" customHeight="1">
      <c r="A23" s="1177"/>
      <c r="B23" s="1177"/>
      <c r="C23" s="1177"/>
      <c r="D23" s="1177"/>
      <c r="E23" s="1177"/>
      <c r="F23" s="1177"/>
      <c r="G23" s="1177"/>
      <c r="H23" s="1185"/>
      <c r="I23" s="1177"/>
      <c r="J23" s="1177"/>
      <c r="K23" s="1177"/>
      <c r="L23" s="1177"/>
      <c r="M23" s="1177"/>
      <c r="N23" s="1177"/>
      <c r="O23" s="1177"/>
      <c r="P23" s="1177"/>
      <c r="Q23" s="1177"/>
      <c r="R23" s="1177"/>
      <c r="S23" s="1177"/>
      <c r="T23" s="1177"/>
      <c r="U23" s="1177"/>
      <c r="V23" s="1177"/>
      <c r="W23" s="1177"/>
      <c r="X23" s="1177"/>
      <c r="Y23" s="1177"/>
      <c r="Z23" s="1177"/>
      <c r="AA23" s="1177"/>
      <c r="AB23" s="1177"/>
      <c r="AC23" s="1177"/>
      <c r="AD23" s="1177"/>
      <c r="AE23" s="1177"/>
      <c r="AF23" s="1227"/>
      <c r="AG23" s="1227"/>
      <c r="AH23" s="1227"/>
      <c r="AI23" s="1229"/>
      <c r="AJ23" s="1229"/>
      <c r="AK23" s="1229"/>
      <c r="AL23" s="1229"/>
      <c r="AM23" s="1229"/>
      <c r="AN23" s="1229"/>
    </row>
    <row r="24" spans="1:40" ht="15" customHeight="1">
      <c r="A24" s="1181" t="s">
        <v>713</v>
      </c>
      <c r="B24" s="1181"/>
      <c r="C24" s="1181"/>
      <c r="D24" s="1181"/>
      <c r="E24" s="1181"/>
      <c r="F24" s="1181"/>
      <c r="G24" s="1181"/>
      <c r="H24" s="1181"/>
      <c r="I24" s="1181"/>
      <c r="J24" s="1185" t="s">
        <v>655</v>
      </c>
      <c r="K24" s="1185"/>
      <c r="L24" s="1178" t="s">
        <v>710</v>
      </c>
      <c r="M24" s="1178"/>
      <c r="N24" s="1178"/>
      <c r="O24" s="1178"/>
      <c r="P24" s="1178"/>
      <c r="Q24" s="1178"/>
      <c r="R24" s="1178"/>
      <c r="S24" s="1178"/>
      <c r="T24" s="1185" t="s">
        <v>177</v>
      </c>
      <c r="U24" s="1185"/>
      <c r="V24" s="1178" t="s">
        <v>656</v>
      </c>
      <c r="W24" s="1178"/>
      <c r="X24" s="1178"/>
      <c r="Y24" s="1178"/>
      <c r="Z24" s="1178"/>
      <c r="AA24" s="1178"/>
      <c r="AB24" s="1178"/>
      <c r="AC24" s="1178"/>
      <c r="AD24" s="1185" t="s">
        <v>671</v>
      </c>
      <c r="AE24" s="1185"/>
      <c r="AF24" s="1178" t="s">
        <v>350</v>
      </c>
      <c r="AG24" s="1178"/>
      <c r="AH24" s="1178"/>
      <c r="AI24" s="1178"/>
      <c r="AJ24" s="1178"/>
      <c r="AK24" s="1178"/>
      <c r="AL24" s="1178"/>
      <c r="AM24" s="1177"/>
      <c r="AN24" s="1177"/>
    </row>
    <row r="25" spans="1:40" ht="15" customHeight="1">
      <c r="A25" s="1183"/>
      <c r="B25" s="1186" t="e">
        <f>ROUNDDOWN(L25*V25/AF25,-3)</f>
        <v>#VALUE!</v>
      </c>
      <c r="C25" s="1186"/>
      <c r="D25" s="1186"/>
      <c r="E25" s="1186"/>
      <c r="F25" s="1186"/>
      <c r="G25" s="1186"/>
      <c r="H25" s="1183" t="s">
        <v>45</v>
      </c>
      <c r="I25" s="1183"/>
      <c r="J25" s="1185"/>
      <c r="K25" s="1185"/>
      <c r="L25" s="1209" t="str">
        <f>K14</f>
        <v/>
      </c>
      <c r="M25" s="1209"/>
      <c r="N25" s="1209"/>
      <c r="O25" s="1209"/>
      <c r="P25" s="1209"/>
      <c r="Q25" s="1209"/>
      <c r="R25" s="1177" t="s">
        <v>45</v>
      </c>
      <c r="S25" s="1177"/>
      <c r="T25" s="1185"/>
      <c r="U25" s="1185"/>
      <c r="V25" s="1209" t="str">
        <f>K18</f>
        <v/>
      </c>
      <c r="W25" s="1209"/>
      <c r="X25" s="1209"/>
      <c r="Y25" s="1209"/>
      <c r="Z25" s="1209"/>
      <c r="AA25" s="1209"/>
      <c r="AB25" s="1177" t="s">
        <v>45</v>
      </c>
      <c r="AC25" s="1177"/>
      <c r="AD25" s="1185"/>
      <c r="AE25" s="1185"/>
      <c r="AF25" s="1209" t="str">
        <f>K15</f>
        <v/>
      </c>
      <c r="AG25" s="1209"/>
      <c r="AH25" s="1209"/>
      <c r="AI25" s="1209"/>
      <c r="AJ25" s="1209"/>
      <c r="AK25" s="1209"/>
      <c r="AL25" s="1177" t="s">
        <v>45</v>
      </c>
      <c r="AM25" s="1177"/>
      <c r="AN25" s="1177"/>
    </row>
    <row r="26" spans="1:40" ht="15" customHeight="1">
      <c r="A26" s="1183"/>
      <c r="B26" s="1187" t="s">
        <v>501</v>
      </c>
      <c r="C26" s="1183"/>
      <c r="D26" s="1183"/>
      <c r="E26" s="1183"/>
      <c r="F26" s="1183"/>
      <c r="G26" s="1183"/>
      <c r="H26" s="1191"/>
      <c r="I26" s="1185"/>
      <c r="J26" s="1177"/>
      <c r="K26" s="1211"/>
      <c r="L26" s="1211"/>
      <c r="M26" s="1211"/>
      <c r="N26" s="1211"/>
      <c r="O26" s="1211"/>
      <c r="P26" s="1177"/>
      <c r="Q26" s="1185"/>
      <c r="R26" s="1177"/>
      <c r="S26" s="1211"/>
      <c r="T26" s="1211"/>
      <c r="U26" s="1211"/>
      <c r="V26" s="1211"/>
      <c r="W26" s="1211"/>
      <c r="X26" s="1177"/>
      <c r="Y26" s="1185"/>
      <c r="Z26" s="1177"/>
      <c r="AA26" s="1211"/>
      <c r="AB26" s="1211"/>
      <c r="AC26" s="1211"/>
      <c r="AD26" s="1211"/>
      <c r="AE26" s="1211"/>
      <c r="AF26" s="1177"/>
      <c r="AG26" s="1177"/>
      <c r="AH26" s="1177"/>
    </row>
    <row r="27" spans="1:40" ht="15" customHeight="1">
      <c r="A27" s="1182"/>
      <c r="B27" s="1182"/>
      <c r="C27" s="1182"/>
      <c r="D27" s="1182"/>
      <c r="E27" s="1182"/>
      <c r="F27" s="1182"/>
      <c r="G27" s="1182"/>
      <c r="H27" s="1199"/>
      <c r="I27" s="1180"/>
      <c r="J27" s="1180"/>
      <c r="K27" s="1180"/>
      <c r="L27" s="1180"/>
      <c r="M27" s="1180"/>
      <c r="N27" s="1180"/>
      <c r="O27" s="1180"/>
      <c r="P27" s="1180"/>
      <c r="Q27" s="1180"/>
      <c r="R27" s="1180"/>
      <c r="S27" s="1180"/>
      <c r="T27" s="1180"/>
      <c r="U27" s="1180"/>
      <c r="V27" s="1180"/>
      <c r="W27" s="1180"/>
      <c r="X27" s="1180"/>
      <c r="Y27" s="1180"/>
      <c r="Z27" s="1180"/>
      <c r="AA27" s="1180"/>
      <c r="AB27" s="1180"/>
      <c r="AC27" s="1180"/>
      <c r="AD27" s="1180"/>
      <c r="AE27" s="1180"/>
      <c r="AF27" s="1180"/>
      <c r="AG27" s="1180"/>
      <c r="AH27" s="1180"/>
      <c r="AI27" s="1230"/>
      <c r="AJ27" s="1230"/>
      <c r="AK27" s="1230"/>
      <c r="AL27" s="1230"/>
      <c r="AM27" s="1230"/>
      <c r="AN27" s="1230"/>
    </row>
    <row r="28" spans="1:40" ht="15" customHeight="1">
      <c r="A28" s="1183"/>
      <c r="B28" s="1183"/>
      <c r="C28" s="1183"/>
      <c r="D28" s="1183"/>
      <c r="E28" s="1183"/>
      <c r="F28" s="1183"/>
      <c r="G28" s="1183"/>
      <c r="H28" s="1191"/>
      <c r="I28" s="1177"/>
      <c r="J28" s="1177"/>
      <c r="K28" s="1177"/>
      <c r="L28" s="1177"/>
      <c r="M28" s="1177"/>
      <c r="N28" s="1177"/>
      <c r="O28" s="1177"/>
      <c r="P28" s="1177"/>
      <c r="Q28" s="1177"/>
      <c r="R28" s="1177"/>
      <c r="S28" s="1177"/>
      <c r="T28" s="1177"/>
      <c r="U28" s="1177"/>
      <c r="V28" s="1177"/>
      <c r="W28" s="1177"/>
      <c r="X28" s="1177"/>
      <c r="Y28" s="1177"/>
      <c r="Z28" s="1177"/>
      <c r="AA28" s="1177"/>
      <c r="AB28" s="1177"/>
      <c r="AC28" s="1177"/>
      <c r="AD28" s="1177"/>
      <c r="AE28" s="1177"/>
      <c r="AF28" s="1177"/>
      <c r="AG28" s="1177"/>
      <c r="AH28" s="1177"/>
    </row>
    <row r="29" spans="1:40" ht="15" customHeight="1">
      <c r="A29" s="1181" t="s">
        <v>697</v>
      </c>
      <c r="B29" s="1181"/>
      <c r="C29" s="1181"/>
      <c r="D29" s="1181"/>
      <c r="E29" s="1181"/>
      <c r="F29" s="1181" t="s">
        <v>382</v>
      </c>
      <c r="G29" s="1181"/>
      <c r="H29" s="1181"/>
      <c r="I29" s="1181"/>
      <c r="J29" s="1177" t="s">
        <v>655</v>
      </c>
      <c r="K29" s="1177"/>
      <c r="L29" s="1178" t="s">
        <v>656</v>
      </c>
      <c r="M29" s="1178"/>
      <c r="N29" s="1178"/>
      <c r="O29" s="1178"/>
      <c r="P29" s="1178"/>
      <c r="Q29" s="1178"/>
      <c r="R29" s="1178"/>
      <c r="S29" s="1178"/>
      <c r="T29" s="1185" t="s">
        <v>671</v>
      </c>
      <c r="U29" s="1185"/>
      <c r="V29" s="1178" t="s">
        <v>350</v>
      </c>
      <c r="W29" s="1178"/>
      <c r="X29" s="1178"/>
      <c r="Y29" s="1178"/>
      <c r="Z29" s="1178"/>
      <c r="AA29" s="1178"/>
      <c r="AB29" s="1178"/>
      <c r="AC29" s="1177"/>
      <c r="AD29" s="1177"/>
      <c r="AE29" s="1177"/>
      <c r="AF29" s="1177"/>
      <c r="AG29" s="1177"/>
      <c r="AH29" s="1177"/>
      <c r="AI29" s="1177"/>
      <c r="AJ29" s="1177"/>
      <c r="AK29" s="1177"/>
      <c r="AL29" s="1177"/>
    </row>
    <row r="30" spans="1:40" ht="15" customHeight="1">
      <c r="A30" s="1183"/>
      <c r="B30" s="1188" t="e">
        <f>ROUNDUP(L30/V30*100,1)</f>
        <v>#VALUE!</v>
      </c>
      <c r="C30" s="1188"/>
      <c r="D30" s="1188"/>
      <c r="E30" s="1188"/>
      <c r="F30" s="1188"/>
      <c r="G30" s="1188"/>
      <c r="H30" s="1183" t="s">
        <v>200</v>
      </c>
      <c r="I30" s="1183"/>
      <c r="J30" s="1177"/>
      <c r="K30" s="1177"/>
      <c r="L30" s="1209" t="str">
        <f>K18</f>
        <v/>
      </c>
      <c r="M30" s="1209"/>
      <c r="N30" s="1209"/>
      <c r="O30" s="1209"/>
      <c r="P30" s="1209"/>
      <c r="Q30" s="1209"/>
      <c r="R30" s="1177" t="s">
        <v>45</v>
      </c>
      <c r="S30" s="1177"/>
      <c r="T30" s="1185"/>
      <c r="U30" s="1185"/>
      <c r="V30" s="1209" t="str">
        <f>K15</f>
        <v/>
      </c>
      <c r="W30" s="1209"/>
      <c r="X30" s="1209"/>
      <c r="Y30" s="1209"/>
      <c r="Z30" s="1209"/>
      <c r="AA30" s="1209"/>
      <c r="AB30" s="1177" t="s">
        <v>45</v>
      </c>
      <c r="AC30" s="1177"/>
      <c r="AD30" s="1177"/>
      <c r="AE30" s="1177"/>
      <c r="AF30" s="1177"/>
      <c r="AG30" s="1177"/>
      <c r="AH30" s="1177"/>
      <c r="AI30" s="1177"/>
      <c r="AJ30" s="1177"/>
      <c r="AK30" s="1177"/>
      <c r="AL30" s="1177"/>
    </row>
    <row r="31" spans="1:40" ht="15" customHeight="1">
      <c r="A31" s="1183"/>
      <c r="B31" s="1187" t="s">
        <v>715</v>
      </c>
      <c r="C31" s="1194"/>
      <c r="D31" s="1194"/>
      <c r="E31" s="1194"/>
      <c r="F31" s="1194"/>
      <c r="G31" s="1194"/>
      <c r="H31" s="1183"/>
      <c r="I31" s="1183"/>
      <c r="J31" s="1177"/>
      <c r="K31" s="1177"/>
      <c r="L31" s="1217"/>
      <c r="M31" s="1217"/>
      <c r="N31" s="1217"/>
      <c r="O31" s="1217"/>
      <c r="P31" s="1217"/>
      <c r="Q31" s="1217"/>
      <c r="R31" s="1177"/>
      <c r="S31" s="1177"/>
      <c r="T31" s="1185"/>
      <c r="U31" s="1185"/>
      <c r="V31" s="1217"/>
      <c r="W31" s="1217"/>
      <c r="X31" s="1217"/>
      <c r="Y31" s="1217"/>
      <c r="Z31" s="1217"/>
      <c r="AA31" s="1217"/>
      <c r="AB31" s="1177"/>
      <c r="AC31" s="1177"/>
      <c r="AD31" s="1177"/>
      <c r="AE31" s="1177"/>
      <c r="AF31" s="1177"/>
      <c r="AG31" s="1177"/>
      <c r="AH31" s="1177"/>
      <c r="AI31" s="1177"/>
      <c r="AJ31" s="1177"/>
      <c r="AK31" s="1177"/>
      <c r="AL31" s="1177"/>
    </row>
    <row r="32" spans="1:40" ht="15" customHeight="1" outlineLevel="1">
      <c r="A32" s="1182"/>
      <c r="B32" s="1189"/>
      <c r="C32" s="1182"/>
      <c r="D32" s="1182"/>
      <c r="E32" s="1182"/>
      <c r="F32" s="1182"/>
      <c r="G32" s="1182"/>
      <c r="H32" s="1199"/>
      <c r="I32" s="1180"/>
      <c r="J32" s="1180"/>
      <c r="K32" s="1180"/>
      <c r="L32" s="1180"/>
      <c r="M32" s="1180"/>
      <c r="N32" s="1180"/>
      <c r="O32" s="1180"/>
      <c r="P32" s="1180"/>
      <c r="Q32" s="1180"/>
      <c r="R32" s="1180"/>
      <c r="S32" s="1180"/>
      <c r="T32" s="1180"/>
      <c r="U32" s="1180"/>
      <c r="V32" s="1180"/>
      <c r="W32" s="1180"/>
      <c r="X32" s="1180"/>
      <c r="Y32" s="1180"/>
      <c r="Z32" s="1180"/>
      <c r="AA32" s="1180"/>
      <c r="AB32" s="1180"/>
      <c r="AC32" s="1180"/>
      <c r="AD32" s="1180"/>
      <c r="AE32" s="1180"/>
      <c r="AF32" s="1180"/>
      <c r="AG32" s="1180"/>
      <c r="AH32" s="1180"/>
    </row>
    <row r="33" spans="1:40" ht="15" customHeight="1" outlineLevel="1">
      <c r="A33" s="1183"/>
      <c r="B33" s="1183"/>
      <c r="C33" s="1183"/>
      <c r="D33" s="1183"/>
      <c r="E33" s="1183"/>
      <c r="F33" s="1183"/>
      <c r="G33" s="1183"/>
      <c r="H33" s="1191"/>
      <c r="I33" s="1177"/>
      <c r="J33" s="1177"/>
      <c r="K33" s="1177"/>
      <c r="L33" s="1177"/>
      <c r="M33" s="1177"/>
      <c r="N33" s="1177"/>
      <c r="O33" s="1177"/>
      <c r="P33" s="1177"/>
      <c r="Q33" s="1177"/>
      <c r="R33" s="1177"/>
      <c r="S33" s="1177"/>
      <c r="T33" s="1177"/>
      <c r="U33" s="1177"/>
      <c r="V33" s="1177"/>
      <c r="W33" s="1177"/>
      <c r="X33" s="1177"/>
      <c r="Y33" s="1177"/>
      <c r="Z33" s="1177"/>
      <c r="AA33" s="1177"/>
      <c r="AB33" s="1177"/>
      <c r="AC33" s="1177"/>
      <c r="AD33" s="1177"/>
      <c r="AE33" s="1177"/>
      <c r="AF33" s="1177"/>
      <c r="AG33" s="1227"/>
      <c r="AH33" s="1227"/>
      <c r="AI33" s="1229"/>
      <c r="AJ33" s="1229"/>
      <c r="AK33" s="1229"/>
      <c r="AL33" s="1229"/>
      <c r="AM33" s="1229"/>
      <c r="AN33" s="1229"/>
    </row>
    <row r="34" spans="1:40" ht="15" customHeight="1" outlineLevel="1">
      <c r="A34" s="1184" t="s">
        <v>717</v>
      </c>
      <c r="B34" s="1183"/>
      <c r="C34" s="1183"/>
      <c r="D34" s="1183"/>
      <c r="E34" s="1183"/>
      <c r="F34" s="1183"/>
      <c r="G34" s="1183"/>
      <c r="H34" s="1183"/>
      <c r="I34" s="1177"/>
      <c r="J34" s="1177"/>
      <c r="K34" s="1177"/>
      <c r="L34" s="1177"/>
      <c r="M34" s="1177"/>
      <c r="N34" s="1177"/>
      <c r="O34" s="1177"/>
      <c r="P34" s="1177"/>
      <c r="Q34" s="1177"/>
      <c r="R34" s="1177"/>
      <c r="S34" s="1177"/>
      <c r="T34" s="1177"/>
      <c r="U34" s="1177"/>
      <c r="V34" s="1177"/>
      <c r="W34" s="1177"/>
      <c r="X34" s="1177"/>
      <c r="Y34" s="1177"/>
      <c r="Z34" s="1177"/>
      <c r="AA34" s="1177"/>
      <c r="AB34" s="1177"/>
      <c r="AC34" s="1177"/>
      <c r="AD34" s="1177"/>
      <c r="AE34" s="1177"/>
      <c r="AF34" s="1177"/>
      <c r="AG34" s="1177"/>
      <c r="AH34" s="1177"/>
    </row>
    <row r="35" spans="1:40" ht="15" customHeight="1" outlineLevel="1">
      <c r="A35" s="1181" t="s">
        <v>716</v>
      </c>
      <c r="B35" s="1181"/>
      <c r="C35" s="1181"/>
      <c r="D35" s="1181"/>
      <c r="E35" s="1181"/>
      <c r="F35" s="1181"/>
      <c r="G35" s="1181"/>
      <c r="H35" s="1181"/>
      <c r="I35" s="1192"/>
      <c r="J35" s="1192"/>
      <c r="K35" s="1192"/>
      <c r="L35" s="1192"/>
      <c r="M35" s="1192"/>
      <c r="N35" s="1192"/>
      <c r="O35" s="1192"/>
      <c r="P35" s="1192"/>
      <c r="Q35" s="1192"/>
      <c r="R35" s="1192"/>
      <c r="S35" s="1225"/>
      <c r="T35" s="1225"/>
      <c r="U35" s="1225"/>
      <c r="V35" s="1201"/>
      <c r="W35" s="1192"/>
      <c r="X35" s="627"/>
      <c r="Y35" s="627"/>
      <c r="Z35" s="627"/>
      <c r="AA35" s="627"/>
      <c r="AB35" s="627"/>
      <c r="AC35" s="627"/>
      <c r="AD35" s="627"/>
      <c r="AE35" s="1177"/>
      <c r="AF35" s="1177"/>
      <c r="AG35" s="1177"/>
      <c r="AH35" s="1177"/>
    </row>
    <row r="36" spans="1:40" ht="15" customHeight="1" outlineLevel="1">
      <c r="A36" s="1183"/>
      <c r="B36" s="1186" t="e">
        <f>ROUNDDOWN(C40*(M39-(Q40/Y40)),-4)</f>
        <v>#VALUE!</v>
      </c>
      <c r="C36" s="1186"/>
      <c r="D36" s="1186"/>
      <c r="E36" s="1186"/>
      <c r="F36" s="1186"/>
      <c r="G36" s="1186"/>
      <c r="H36" s="1183" t="s">
        <v>45</v>
      </c>
      <c r="I36" s="1192"/>
      <c r="J36" s="1177"/>
      <c r="K36" s="1212"/>
      <c r="L36" s="1212"/>
      <c r="M36" s="1212"/>
      <c r="N36" s="1212"/>
      <c r="O36" s="1212"/>
      <c r="P36" s="1177"/>
      <c r="Q36" s="1177"/>
      <c r="R36" s="1192"/>
      <c r="S36" s="1225"/>
      <c r="T36" s="1225"/>
      <c r="U36" s="1225"/>
      <c r="V36" s="1201"/>
      <c r="W36" s="1226"/>
      <c r="X36" s="1212"/>
      <c r="Y36" s="1212"/>
      <c r="Z36" s="1212"/>
      <c r="AA36" s="1212"/>
      <c r="AB36" s="1212"/>
      <c r="AC36" s="1177"/>
      <c r="AD36" s="1226"/>
      <c r="AE36" s="1177"/>
      <c r="AF36" s="1177"/>
      <c r="AG36" s="1177"/>
      <c r="AH36" s="1177"/>
    </row>
    <row r="37" spans="1:40" ht="15" customHeight="1" outlineLevel="1">
      <c r="A37" s="1183"/>
      <c r="B37" s="1190" t="s">
        <v>718</v>
      </c>
      <c r="C37" s="1190"/>
      <c r="D37" s="1190"/>
      <c r="E37" s="1190"/>
      <c r="F37" s="1190"/>
      <c r="G37" s="1190"/>
      <c r="H37" s="1183"/>
      <c r="I37" s="1177"/>
      <c r="J37" s="1177"/>
      <c r="K37" s="1177"/>
      <c r="L37" s="1177"/>
      <c r="M37" s="1177"/>
      <c r="N37" s="1177"/>
      <c r="O37" s="1177"/>
      <c r="P37" s="1177"/>
      <c r="Q37" s="1219"/>
      <c r="R37" s="1219"/>
      <c r="S37" s="1177"/>
      <c r="T37" s="1177"/>
      <c r="U37" s="1177"/>
      <c r="V37" s="1177"/>
      <c r="W37" s="1177"/>
      <c r="X37" s="1177"/>
      <c r="Y37" s="1177"/>
      <c r="Z37" s="1177"/>
      <c r="AA37" s="1177"/>
      <c r="AB37" s="1177"/>
      <c r="AC37" s="1177"/>
      <c r="AD37" s="1177"/>
      <c r="AE37" s="1177"/>
      <c r="AF37" s="1177"/>
      <c r="AG37" s="1177"/>
      <c r="AH37" s="1177"/>
    </row>
    <row r="38" spans="1:40" ht="15" customHeight="1" outlineLevel="1">
      <c r="A38" s="1183"/>
      <c r="B38" s="1191"/>
      <c r="C38" s="1191"/>
      <c r="D38" s="1191"/>
      <c r="E38" s="1191"/>
      <c r="F38" s="1191"/>
      <c r="G38" s="1191"/>
      <c r="H38" s="1183"/>
      <c r="I38" s="1177"/>
      <c r="J38" s="1177"/>
      <c r="K38" s="1177"/>
      <c r="L38" s="1177"/>
      <c r="M38" s="1177"/>
      <c r="N38" s="1177"/>
      <c r="O38" s="1177"/>
      <c r="P38" s="1177"/>
      <c r="Q38" s="1219"/>
      <c r="R38" s="1219"/>
      <c r="S38" s="1177"/>
      <c r="T38" s="1177"/>
      <c r="U38" s="1177"/>
      <c r="V38" s="1177"/>
      <c r="W38" s="1177"/>
      <c r="X38" s="1177"/>
      <c r="Y38" s="1177"/>
      <c r="Z38" s="1177"/>
      <c r="AA38" s="1177"/>
      <c r="AB38" s="1177"/>
      <c r="AC38" s="1177"/>
      <c r="AD38" s="1177"/>
      <c r="AE38" s="1177"/>
      <c r="AF38" s="1177"/>
      <c r="AG38" s="1177"/>
      <c r="AH38" s="1177"/>
    </row>
    <row r="39" spans="1:40" ht="15" customHeight="1" outlineLevel="1">
      <c r="A39" s="1185" t="s">
        <v>397</v>
      </c>
      <c r="B39" s="1192"/>
      <c r="C39" s="1195" t="s">
        <v>713</v>
      </c>
      <c r="D39" s="1195"/>
      <c r="E39" s="1195"/>
      <c r="F39" s="1195"/>
      <c r="G39" s="1195"/>
      <c r="H39" s="1195"/>
      <c r="I39" s="1195"/>
      <c r="J39" s="1185"/>
      <c r="K39" s="1185" t="s">
        <v>177</v>
      </c>
      <c r="L39" s="1193" t="s">
        <v>251</v>
      </c>
      <c r="M39" s="1219">
        <v>0.9</v>
      </c>
      <c r="N39" s="1219"/>
      <c r="O39" s="1219"/>
      <c r="P39" s="1221" t="s">
        <v>570</v>
      </c>
      <c r="Q39" s="1223" t="s">
        <v>512</v>
      </c>
      <c r="R39" s="1223"/>
      <c r="S39" s="1223"/>
      <c r="T39" s="1223"/>
      <c r="U39" s="1223"/>
      <c r="V39" s="1223"/>
      <c r="W39" s="1223"/>
      <c r="X39" s="1185" t="s">
        <v>671</v>
      </c>
      <c r="Y39" s="1223" t="s">
        <v>719</v>
      </c>
      <c r="Z39" s="1223"/>
      <c r="AA39" s="1223"/>
      <c r="AB39" s="1223"/>
      <c r="AC39" s="1223"/>
      <c r="AD39" s="1223"/>
      <c r="AE39" s="1223"/>
      <c r="AF39" s="1193" t="s">
        <v>720</v>
      </c>
    </row>
    <row r="40" spans="1:40" ht="15" customHeight="1" outlineLevel="1">
      <c r="A40" s="1185"/>
      <c r="B40" s="1185"/>
      <c r="C40" s="1196" t="e">
        <f>B25</f>
        <v>#VALUE!</v>
      </c>
      <c r="D40" s="1196"/>
      <c r="E40" s="1196"/>
      <c r="F40" s="1196"/>
      <c r="G40" s="1196"/>
      <c r="H40" s="1196"/>
      <c r="I40" s="1177" t="s">
        <v>45</v>
      </c>
      <c r="J40" s="1177"/>
      <c r="K40" s="1185"/>
      <c r="L40" s="1193"/>
      <c r="M40" s="1219"/>
      <c r="N40" s="1219"/>
      <c r="O40" s="1219"/>
      <c r="P40" s="1221"/>
      <c r="Q40" s="1196" t="str">
        <f>K16</f>
        <v>0</v>
      </c>
      <c r="R40" s="1196"/>
      <c r="S40" s="1196"/>
      <c r="T40" s="1196"/>
      <c r="U40" s="1196"/>
      <c r="V40" s="1196"/>
      <c r="W40" s="1177" t="s">
        <v>45</v>
      </c>
      <c r="X40" s="1185"/>
      <c r="Y40" s="1209" t="str">
        <f>K14</f>
        <v/>
      </c>
      <c r="Z40" s="1209"/>
      <c r="AA40" s="1209"/>
      <c r="AB40" s="1209"/>
      <c r="AC40" s="1209"/>
      <c r="AD40" s="1209"/>
      <c r="AE40" s="1177" t="s">
        <v>45</v>
      </c>
      <c r="AF40" s="1193"/>
    </row>
    <row r="41" spans="1:40" ht="15" customHeight="1" collapsed="1">
      <c r="A41" s="1180"/>
      <c r="B41" s="1180"/>
      <c r="C41" s="1180"/>
      <c r="D41" s="1180"/>
      <c r="E41" s="1180"/>
      <c r="F41" s="1180"/>
      <c r="G41" s="1180"/>
      <c r="H41" s="1180"/>
      <c r="I41" s="1200"/>
      <c r="J41" s="1202"/>
      <c r="K41" s="1213"/>
      <c r="L41" s="1213"/>
      <c r="M41" s="1213"/>
      <c r="N41" s="1213"/>
      <c r="O41" s="1213"/>
      <c r="P41" s="1213"/>
      <c r="Q41" s="1213"/>
      <c r="R41" s="1202"/>
      <c r="S41" s="1202"/>
      <c r="T41" s="1202"/>
      <c r="U41" s="1202"/>
      <c r="V41" s="1202"/>
      <c r="W41" s="1202"/>
      <c r="X41" s="1202"/>
      <c r="Y41" s="1202"/>
      <c r="Z41" s="1202"/>
      <c r="AA41" s="1202"/>
      <c r="AB41" s="1202"/>
      <c r="AC41" s="1202"/>
      <c r="AD41" s="1180"/>
      <c r="AE41" s="1180"/>
      <c r="AF41" s="1180"/>
      <c r="AG41" s="1180"/>
      <c r="AH41" s="1180"/>
      <c r="AI41" s="1230"/>
      <c r="AJ41" s="1230"/>
      <c r="AK41" s="1230"/>
      <c r="AL41" s="1230"/>
      <c r="AM41" s="1230"/>
      <c r="AN41" s="1230"/>
    </row>
    <row r="42" spans="1:40" ht="15" customHeight="1" outlineLevel="1">
      <c r="A42" s="1177"/>
      <c r="B42" s="1177"/>
      <c r="C42" s="1177"/>
      <c r="D42" s="1177"/>
      <c r="E42" s="1177"/>
      <c r="F42" s="1177"/>
      <c r="G42" s="1177"/>
      <c r="H42" s="1177"/>
      <c r="I42" s="1201"/>
      <c r="J42" s="1192"/>
      <c r="K42" s="627"/>
      <c r="L42" s="627"/>
      <c r="M42" s="627"/>
      <c r="N42" s="627"/>
      <c r="O42" s="627"/>
      <c r="P42" s="627"/>
      <c r="Q42" s="627"/>
      <c r="R42" s="1192"/>
      <c r="S42" s="1192"/>
      <c r="T42" s="1192"/>
      <c r="U42" s="1192"/>
      <c r="V42" s="1192"/>
      <c r="W42" s="1192"/>
      <c r="X42" s="1192"/>
      <c r="Y42" s="1192"/>
      <c r="Z42" s="1192"/>
      <c r="AA42" s="1192"/>
      <c r="AB42" s="1192"/>
      <c r="AC42" s="1192"/>
      <c r="AD42" s="1177"/>
      <c r="AE42" s="1177"/>
      <c r="AF42" s="1177"/>
      <c r="AG42" s="1177"/>
      <c r="AH42" s="1177"/>
    </row>
    <row r="43" spans="1:40" ht="15" customHeight="1" outlineLevel="1">
      <c r="A43" s="1184" t="s">
        <v>722</v>
      </c>
      <c r="B43" s="1183"/>
      <c r="C43" s="1183"/>
      <c r="D43" s="1183"/>
      <c r="E43" s="1183"/>
      <c r="F43" s="1183"/>
      <c r="G43" s="1183"/>
      <c r="H43" s="1183"/>
      <c r="I43" s="1177"/>
      <c r="J43" s="1177"/>
      <c r="K43" s="1177"/>
      <c r="L43" s="1177"/>
      <c r="M43" s="1177"/>
      <c r="N43" s="1177"/>
      <c r="O43" s="1177"/>
      <c r="P43" s="1177"/>
      <c r="Q43" s="1177"/>
      <c r="R43" s="1177"/>
      <c r="S43" s="1177"/>
      <c r="T43" s="1177"/>
      <c r="U43" s="1177"/>
      <c r="V43" s="1177"/>
      <c r="W43" s="1177"/>
      <c r="X43" s="1177"/>
      <c r="Y43" s="1177"/>
      <c r="Z43" s="1177"/>
      <c r="AA43" s="1177"/>
      <c r="AB43" s="1177"/>
      <c r="AC43" s="1177"/>
      <c r="AD43" s="1177"/>
      <c r="AE43" s="1177"/>
      <c r="AF43" s="1177"/>
      <c r="AG43" s="1177"/>
      <c r="AH43" s="1177"/>
    </row>
    <row r="44" spans="1:40" ht="15" customHeight="1" outlineLevel="1">
      <c r="A44" s="1181" t="s">
        <v>716</v>
      </c>
      <c r="B44" s="1181"/>
      <c r="C44" s="1181"/>
      <c r="D44" s="1181"/>
      <c r="E44" s="1181"/>
      <c r="F44" s="1181"/>
      <c r="G44" s="1181"/>
      <c r="H44" s="1181"/>
      <c r="I44" s="1192"/>
      <c r="J44" s="1192"/>
      <c r="K44" s="1192"/>
      <c r="L44" s="1192"/>
      <c r="M44" s="1192"/>
      <c r="N44" s="1192"/>
      <c r="O44" s="1192"/>
      <c r="P44" s="1192"/>
      <c r="Q44" s="1192"/>
      <c r="R44" s="1192"/>
      <c r="S44" s="1225"/>
      <c r="T44" s="1225"/>
      <c r="U44" s="1225"/>
      <c r="V44" s="1201"/>
      <c r="W44" s="1192"/>
      <c r="X44" s="627"/>
      <c r="Y44" s="627"/>
      <c r="Z44" s="627"/>
      <c r="AA44" s="1185"/>
      <c r="AB44" s="627"/>
      <c r="AC44" s="627"/>
      <c r="AD44" s="627"/>
      <c r="AE44" s="1177"/>
      <c r="AF44" s="1177"/>
      <c r="AG44" s="1177"/>
      <c r="AH44" s="1177"/>
    </row>
    <row r="45" spans="1:40" ht="15" customHeight="1" outlineLevel="1">
      <c r="A45" s="1183"/>
      <c r="B45" s="1186" t="e">
        <f>ROUNDDOWN((C49-K49)*(U48-(Y49/AG49)),-4)</f>
        <v>#VALUE!</v>
      </c>
      <c r="C45" s="1186"/>
      <c r="D45" s="1186"/>
      <c r="E45" s="1186"/>
      <c r="F45" s="1186"/>
      <c r="G45" s="1186"/>
      <c r="H45" s="1183" t="s">
        <v>45</v>
      </c>
      <c r="I45" s="1192"/>
      <c r="J45" s="1177"/>
      <c r="K45" s="1212"/>
      <c r="L45" s="1212"/>
      <c r="M45" s="1212"/>
      <c r="N45" s="1212"/>
      <c r="O45" s="1212"/>
      <c r="P45" s="1177"/>
      <c r="Q45" s="1177"/>
      <c r="R45" s="1192"/>
      <c r="S45" s="1225"/>
      <c r="T45" s="1225"/>
      <c r="U45" s="1225"/>
      <c r="V45" s="1201"/>
      <c r="W45" s="1226"/>
      <c r="X45" s="1212"/>
      <c r="Y45" s="1212"/>
      <c r="Z45" s="1212"/>
      <c r="AA45" s="1185"/>
      <c r="AB45" s="1212"/>
      <c r="AC45" s="1177"/>
      <c r="AD45" s="1226"/>
      <c r="AE45" s="1177"/>
      <c r="AF45" s="1177"/>
      <c r="AG45" s="1177"/>
      <c r="AH45" s="1177"/>
    </row>
    <row r="46" spans="1:40" ht="15" customHeight="1" outlineLevel="1">
      <c r="A46" s="1183"/>
      <c r="B46" s="1190" t="s">
        <v>718</v>
      </c>
      <c r="C46" s="1190"/>
      <c r="D46" s="1190"/>
      <c r="E46" s="1190"/>
      <c r="F46" s="1190"/>
      <c r="G46" s="1190"/>
      <c r="H46" s="1183"/>
      <c r="I46" s="1177"/>
      <c r="J46" s="1177"/>
      <c r="K46" s="1177"/>
      <c r="L46" s="1177"/>
      <c r="M46" s="1177"/>
      <c r="N46" s="1177"/>
      <c r="O46" s="1177"/>
      <c r="P46" s="1177"/>
      <c r="Q46" s="1219"/>
      <c r="R46" s="1219"/>
      <c r="S46" s="1177"/>
      <c r="T46" s="1177"/>
      <c r="U46" s="1177"/>
      <c r="V46" s="1177"/>
      <c r="W46" s="1177"/>
      <c r="X46" s="1177"/>
      <c r="Y46" s="1177"/>
      <c r="Z46" s="1177"/>
      <c r="AA46" s="1177"/>
      <c r="AB46" s="1177"/>
      <c r="AC46" s="1177"/>
      <c r="AD46" s="1177"/>
      <c r="AE46" s="1177"/>
      <c r="AF46" s="1177"/>
      <c r="AG46" s="1177"/>
      <c r="AH46" s="1204"/>
    </row>
    <row r="47" spans="1:40" ht="15" customHeight="1" outlineLevel="1">
      <c r="A47" s="1183"/>
      <c r="B47" s="1191"/>
      <c r="C47" s="1191"/>
      <c r="D47" s="1191"/>
      <c r="E47" s="1191"/>
      <c r="F47" s="1191"/>
      <c r="G47" s="1191"/>
      <c r="H47" s="1183"/>
      <c r="I47" s="1177"/>
      <c r="J47" s="1203" t="s">
        <v>723</v>
      </c>
      <c r="K47" s="1203"/>
      <c r="L47" s="1203"/>
      <c r="M47" s="1203"/>
      <c r="N47" s="1203"/>
      <c r="O47" s="1203"/>
      <c r="P47" s="1203"/>
      <c r="Q47" s="1203"/>
      <c r="R47" s="1203"/>
      <c r="S47" s="1177"/>
      <c r="T47" s="1177"/>
      <c r="U47" s="1177"/>
      <c r="V47" s="1177"/>
      <c r="W47" s="1177"/>
      <c r="X47" s="1177"/>
      <c r="Y47" s="1177"/>
      <c r="Z47" s="1177"/>
      <c r="AA47" s="1177"/>
      <c r="AB47" s="1177"/>
      <c r="AC47" s="1177"/>
      <c r="AD47" s="1177"/>
      <c r="AE47" s="1177"/>
      <c r="AF47" s="1177"/>
      <c r="AG47" s="1204"/>
      <c r="AH47" s="1204"/>
    </row>
    <row r="48" spans="1:40" ht="15" customHeight="1" outlineLevel="1">
      <c r="A48" s="1185" t="s">
        <v>397</v>
      </c>
      <c r="B48" s="1193" t="s">
        <v>251</v>
      </c>
      <c r="C48" s="1195" t="s">
        <v>713</v>
      </c>
      <c r="D48" s="1195"/>
      <c r="E48" s="1195"/>
      <c r="F48" s="1195"/>
      <c r="G48" s="1195"/>
      <c r="H48" s="1195"/>
      <c r="I48" s="1195"/>
      <c r="J48" s="1185" t="s">
        <v>570</v>
      </c>
      <c r="K48" s="1195" t="s">
        <v>713</v>
      </c>
      <c r="L48" s="1195"/>
      <c r="M48" s="1195"/>
      <c r="N48" s="1195"/>
      <c r="O48" s="1195"/>
      <c r="P48" s="1195"/>
      <c r="Q48" s="1195"/>
      <c r="R48" s="1193" t="s">
        <v>720</v>
      </c>
      <c r="S48" s="1185" t="s">
        <v>177</v>
      </c>
      <c r="T48" s="1193" t="s">
        <v>251</v>
      </c>
      <c r="U48" s="1219">
        <v>0.9</v>
      </c>
      <c r="V48" s="1219"/>
      <c r="W48" s="1219"/>
      <c r="X48" s="1221" t="s">
        <v>570</v>
      </c>
      <c r="Y48" s="1223" t="s">
        <v>512</v>
      </c>
      <c r="Z48" s="1223"/>
      <c r="AA48" s="1223"/>
      <c r="AB48" s="1223"/>
      <c r="AC48" s="1223"/>
      <c r="AD48" s="1223"/>
      <c r="AE48" s="1223"/>
      <c r="AF48" s="1185" t="s">
        <v>671</v>
      </c>
      <c r="AG48" s="1223" t="s">
        <v>719</v>
      </c>
      <c r="AH48" s="1223"/>
      <c r="AI48" s="1223"/>
      <c r="AJ48" s="1223"/>
      <c r="AK48" s="1223"/>
      <c r="AL48" s="1223"/>
      <c r="AM48" s="1223"/>
      <c r="AN48" s="1193" t="s">
        <v>720</v>
      </c>
    </row>
    <row r="49" spans="1:40" ht="15" customHeight="1" outlineLevel="1">
      <c r="A49" s="1185"/>
      <c r="B49" s="1193"/>
      <c r="C49" s="1196" t="e">
        <f>B25</f>
        <v>#VALUE!</v>
      </c>
      <c r="D49" s="1196"/>
      <c r="E49" s="1196"/>
      <c r="F49" s="1196"/>
      <c r="G49" s="1196"/>
      <c r="H49" s="1196"/>
      <c r="I49" s="1177" t="s">
        <v>45</v>
      </c>
      <c r="J49" s="1185"/>
      <c r="K49" s="1214">
        <v>240000000</v>
      </c>
      <c r="L49" s="1214"/>
      <c r="M49" s="1214"/>
      <c r="N49" s="1214"/>
      <c r="O49" s="1214"/>
      <c r="P49" s="1214"/>
      <c r="Q49" s="1177" t="s">
        <v>45</v>
      </c>
      <c r="R49" s="1193"/>
      <c r="S49" s="1185"/>
      <c r="T49" s="1193"/>
      <c r="U49" s="1219"/>
      <c r="V49" s="1219"/>
      <c r="W49" s="1219"/>
      <c r="X49" s="1221"/>
      <c r="Y49" s="1196" t="str">
        <f>K16</f>
        <v>0</v>
      </c>
      <c r="Z49" s="1196"/>
      <c r="AA49" s="1196"/>
      <c r="AB49" s="1196"/>
      <c r="AC49" s="1196"/>
      <c r="AD49" s="1196"/>
      <c r="AE49" s="1177" t="s">
        <v>45</v>
      </c>
      <c r="AF49" s="1185"/>
      <c r="AG49" s="1209" t="str">
        <f>K14</f>
        <v/>
      </c>
      <c r="AH49" s="1209"/>
      <c r="AI49" s="1209"/>
      <c r="AJ49" s="1209"/>
      <c r="AK49" s="1209"/>
      <c r="AL49" s="1209"/>
      <c r="AM49" s="1177" t="s">
        <v>45</v>
      </c>
      <c r="AN49" s="1193"/>
    </row>
    <row r="50" spans="1:40" ht="15" customHeight="1" outlineLevel="1">
      <c r="A50" s="1183"/>
      <c r="B50" s="1191"/>
      <c r="C50" s="1191"/>
      <c r="D50" s="1191"/>
      <c r="E50" s="1191"/>
      <c r="F50" s="1191"/>
      <c r="G50" s="1191"/>
      <c r="H50" s="1183"/>
      <c r="I50" s="1177"/>
      <c r="J50" s="1204"/>
      <c r="K50" s="1204"/>
      <c r="L50" s="1204"/>
      <c r="M50" s="1177"/>
      <c r="N50" s="1177"/>
      <c r="O50" s="1177"/>
      <c r="P50" s="1177"/>
      <c r="Q50" s="1219"/>
      <c r="R50" s="1219"/>
      <c r="S50" s="1177"/>
      <c r="T50" s="1177"/>
      <c r="U50" s="1177"/>
      <c r="V50" s="1177"/>
      <c r="W50" s="1177"/>
      <c r="X50" s="1177"/>
      <c r="Y50" s="1177"/>
      <c r="Z50" s="1177"/>
      <c r="AA50" s="1177"/>
      <c r="AB50" s="1177"/>
      <c r="AC50" s="1177"/>
      <c r="AD50" s="1177"/>
      <c r="AE50" s="1177"/>
      <c r="AF50" s="1177"/>
      <c r="AG50" s="1204"/>
      <c r="AH50" s="1204"/>
    </row>
  </sheetData>
  <mergeCells count="87">
    <mergeCell ref="M2:O2"/>
    <mergeCell ref="Q2:S2"/>
    <mergeCell ref="A4:H4"/>
    <mergeCell ref="A5:H5"/>
    <mergeCell ref="A6:D6"/>
    <mergeCell ref="E6:H6"/>
    <mergeCell ref="K6:R6"/>
    <mergeCell ref="A7:D7"/>
    <mergeCell ref="E7:H7"/>
    <mergeCell ref="K7:R7"/>
    <mergeCell ref="A12:H12"/>
    <mergeCell ref="K12:R12"/>
    <mergeCell ref="A13:H13"/>
    <mergeCell ref="K13:R13"/>
    <mergeCell ref="A14:H14"/>
    <mergeCell ref="K14:Q14"/>
    <mergeCell ref="A15:H15"/>
    <mergeCell ref="K15:Q15"/>
    <mergeCell ref="A16:H16"/>
    <mergeCell ref="K16:Q16"/>
    <mergeCell ref="A18:H18"/>
    <mergeCell ref="K18:Q18"/>
    <mergeCell ref="A19:H19"/>
    <mergeCell ref="K19:Q19"/>
    <mergeCell ref="A20:E20"/>
    <mergeCell ref="F20:H20"/>
    <mergeCell ref="K20:Q20"/>
    <mergeCell ref="A21:H21"/>
    <mergeCell ref="K21:Q21"/>
    <mergeCell ref="A24:H24"/>
    <mergeCell ref="L24:R24"/>
    <mergeCell ref="V24:AB24"/>
    <mergeCell ref="AF24:AL24"/>
    <mergeCell ref="B25:G25"/>
    <mergeCell ref="L25:Q25"/>
    <mergeCell ref="V25:AA25"/>
    <mergeCell ref="AF25:AK25"/>
    <mergeCell ref="A29:E29"/>
    <mergeCell ref="F29:H29"/>
    <mergeCell ref="L29:R29"/>
    <mergeCell ref="V29:AB29"/>
    <mergeCell ref="B30:G30"/>
    <mergeCell ref="L30:Q30"/>
    <mergeCell ref="V30:AA30"/>
    <mergeCell ref="A35:H35"/>
    <mergeCell ref="B36:G36"/>
    <mergeCell ref="B37:G37"/>
    <mergeCell ref="C39:I39"/>
    <mergeCell ref="Q39:W39"/>
    <mergeCell ref="Y39:AE39"/>
    <mergeCell ref="C40:H40"/>
    <mergeCell ref="Q40:V40"/>
    <mergeCell ref="Y40:AD40"/>
    <mergeCell ref="A44:H44"/>
    <mergeCell ref="B45:G45"/>
    <mergeCell ref="B46:G46"/>
    <mergeCell ref="J47:R47"/>
    <mergeCell ref="C48:I48"/>
    <mergeCell ref="K48:Q48"/>
    <mergeCell ref="Y48:AE48"/>
    <mergeCell ref="AG48:AM48"/>
    <mergeCell ref="C49:H49"/>
    <mergeCell ref="K49:P49"/>
    <mergeCell ref="Y49:AD49"/>
    <mergeCell ref="AG49:AL49"/>
    <mergeCell ref="A8:H10"/>
    <mergeCell ref="J24:J25"/>
    <mergeCell ref="T24:T25"/>
    <mergeCell ref="AD24:AD25"/>
    <mergeCell ref="T29:T30"/>
    <mergeCell ref="A39:A40"/>
    <mergeCell ref="K39:K40"/>
    <mergeCell ref="L39:L40"/>
    <mergeCell ref="M39:O40"/>
    <mergeCell ref="P39:P40"/>
    <mergeCell ref="X39:X40"/>
    <mergeCell ref="AF39:AF40"/>
    <mergeCell ref="A48:A49"/>
    <mergeCell ref="B48:B49"/>
    <mergeCell ref="J48:J49"/>
    <mergeCell ref="R48:R49"/>
    <mergeCell ref="S48:S49"/>
    <mergeCell ref="T48:T49"/>
    <mergeCell ref="U48:W49"/>
    <mergeCell ref="X48:X49"/>
    <mergeCell ref="AF48:AF49"/>
    <mergeCell ref="AN48:AN49"/>
  </mergeCells>
  <phoneticPr fontId="47" type="Hiragana"/>
  <pageMargins left="0.59055118110236215" right="0.59055118110236215" top="0.59055118110236227" bottom="0.47244094488188981" header="0.51181102362204722" footer="0.51181102362204722"/>
  <pageSetup paperSize="9" fitToWidth="1" fitToHeight="1" orientation="portrait" usePrinterDefaults="1" blackAndWhite="1" horizontalDpi="65532" verticalDpi="300" r:id="rId1"/>
  <headerFooter alignWithMargins="0"/>
  <colBreaks count="1" manualBreakCount="1">
    <brk id="40" min="1" max="48" man="1"/>
  </colBreaks>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23">
    <tabColor indexed="12"/>
  </sheetPr>
  <dimension ref="A1:Z31"/>
  <sheetViews>
    <sheetView view="pageBreakPreview" zoomScaleSheetLayoutView="100" workbookViewId="0">
      <pane ySplit="1" topLeftCell="A2" activePane="bottomLeft" state="frozen"/>
      <selection pane="bottomLeft" activeCell="R25" sqref="R25"/>
    </sheetView>
  </sheetViews>
  <sheetFormatPr defaultRowHeight="14.25"/>
  <cols>
    <col min="1" max="1" width="25" style="606" customWidth="1"/>
    <col min="2" max="18" width="3.625" style="606" customWidth="1"/>
    <col min="19" max="16384" width="9" style="606" bestFit="1" customWidth="1"/>
  </cols>
  <sheetData>
    <row r="1" spans="1:26" s="571" customFormat="1" ht="51" customHeight="1"/>
    <row r="2" spans="1:26" ht="18" customHeight="1">
      <c r="A2" s="605"/>
      <c r="B2" s="605"/>
      <c r="C2" s="605"/>
      <c r="D2" s="605"/>
      <c r="E2" s="605"/>
      <c r="F2" s="605"/>
      <c r="G2" s="605"/>
      <c r="H2" s="605"/>
      <c r="I2" s="605"/>
      <c r="J2" s="605"/>
      <c r="K2" s="605"/>
      <c r="L2" s="605"/>
      <c r="M2" s="1249" t="str">
        <f>IF(工事カルテ!AK68="",CONCATENATE(工事カルテ!AG68,工事カルテ!AN68,工事カルテ!AM68),CONCATENATE(工事カルテ!AG68,工事カルテ!AK68,工事カルテ!AM68))</f>
        <v>発○○第　　号</v>
      </c>
      <c r="N2" s="1249"/>
      <c r="O2" s="1249"/>
      <c r="P2" s="1249"/>
      <c r="Q2" s="1249"/>
      <c r="R2" s="1249"/>
      <c r="S2" s="1231"/>
    </row>
    <row r="3" spans="1:26" ht="18" customHeight="1">
      <c r="A3" s="605"/>
      <c r="B3" s="605"/>
      <c r="C3" s="605"/>
      <c r="D3" s="605"/>
      <c r="E3" s="605"/>
      <c r="F3" s="605"/>
      <c r="G3" s="605"/>
      <c r="H3" s="605"/>
      <c r="I3" s="605"/>
      <c r="J3" s="605"/>
      <c r="K3" s="605"/>
      <c r="L3" s="605"/>
      <c r="M3" s="1250" t="str">
        <f>IF(工事カルテ!AF69="","令和　年　月　日",工事カルテ!AF69)</f>
        <v>令和　年　月　日</v>
      </c>
      <c r="N3" s="1250"/>
      <c r="O3" s="1250"/>
      <c r="P3" s="1250"/>
      <c r="Q3" s="1250"/>
      <c r="R3" s="1250"/>
      <c r="S3" s="1231"/>
    </row>
    <row r="4" spans="1:26" ht="18" customHeight="1">
      <c r="A4" s="605"/>
      <c r="B4" s="605"/>
      <c r="C4" s="605"/>
      <c r="D4" s="605"/>
      <c r="E4" s="605"/>
      <c r="F4" s="605"/>
      <c r="G4" s="605"/>
      <c r="H4" s="605"/>
      <c r="I4" s="605"/>
      <c r="J4" s="605"/>
      <c r="K4" s="605"/>
      <c r="L4" s="605"/>
      <c r="M4" s="1251"/>
      <c r="N4" s="1251"/>
      <c r="O4" s="1251"/>
      <c r="P4" s="1251"/>
      <c r="Q4" s="1251"/>
      <c r="R4" s="1251"/>
      <c r="S4" s="1231"/>
    </row>
    <row r="5" spans="1:26" ht="18" customHeight="1">
      <c r="A5" s="605"/>
      <c r="B5" s="605"/>
      <c r="C5" s="605"/>
      <c r="D5" s="605"/>
      <c r="E5" s="605"/>
      <c r="F5" s="605"/>
      <c r="G5" s="605"/>
      <c r="H5" s="605"/>
      <c r="I5" s="605"/>
      <c r="J5" s="605"/>
      <c r="K5" s="605"/>
      <c r="L5" s="605"/>
      <c r="M5" s="605"/>
      <c r="N5" s="605"/>
      <c r="O5" s="605"/>
      <c r="P5" s="605"/>
      <c r="Q5" s="605"/>
      <c r="R5" s="605"/>
    </row>
    <row r="6" spans="1:26" ht="18" customHeight="1">
      <c r="A6" s="668" t="s">
        <v>67</v>
      </c>
      <c r="B6" s="668"/>
      <c r="C6" s="668"/>
      <c r="D6" s="668"/>
      <c r="E6" s="668"/>
      <c r="F6" s="668"/>
      <c r="G6" s="668"/>
      <c r="H6" s="668"/>
      <c r="I6" s="668"/>
      <c r="J6" s="668"/>
      <c r="K6" s="668"/>
      <c r="L6" s="668"/>
      <c r="M6" s="668"/>
      <c r="N6" s="668"/>
      <c r="O6" s="668"/>
      <c r="P6" s="668"/>
      <c r="Q6" s="668"/>
      <c r="R6" s="668"/>
    </row>
    <row r="7" spans="1:26" ht="18" customHeight="1">
      <c r="A7" s="668"/>
      <c r="B7" s="668"/>
      <c r="C7" s="668"/>
      <c r="D7" s="668"/>
      <c r="E7" s="668"/>
      <c r="F7" s="668"/>
      <c r="G7" s="668"/>
      <c r="H7" s="668"/>
      <c r="I7" s="668"/>
      <c r="J7" s="668"/>
      <c r="K7" s="668"/>
      <c r="L7" s="668"/>
      <c r="M7" s="668"/>
      <c r="N7" s="668"/>
      <c r="O7" s="668"/>
      <c r="P7" s="668"/>
      <c r="Q7" s="668"/>
      <c r="R7" s="668"/>
    </row>
    <row r="8" spans="1:26" ht="18" customHeight="1">
      <c r="A8" s="605"/>
      <c r="B8" s="605"/>
      <c r="C8" s="605"/>
      <c r="D8" s="605"/>
      <c r="E8" s="605"/>
      <c r="F8" s="605"/>
      <c r="G8" s="605"/>
      <c r="H8" s="605"/>
      <c r="I8" s="605"/>
      <c r="J8" s="605"/>
      <c r="K8" s="605"/>
      <c r="L8" s="605"/>
      <c r="M8" s="605"/>
      <c r="N8" s="605"/>
      <c r="O8" s="605"/>
      <c r="P8" s="605"/>
      <c r="Q8" s="605"/>
      <c r="R8" s="605"/>
    </row>
    <row r="9" spans="1:26" ht="18" customHeight="1">
      <c r="A9" s="605"/>
      <c r="B9" s="605"/>
      <c r="C9" s="605"/>
      <c r="D9" s="605"/>
      <c r="E9" s="605"/>
      <c r="F9" s="605"/>
      <c r="G9" s="605"/>
      <c r="H9" s="605"/>
      <c r="I9" s="605"/>
      <c r="J9" s="605"/>
      <c r="K9" s="605"/>
      <c r="L9" s="605"/>
      <c r="M9" s="605"/>
      <c r="N9" s="605"/>
      <c r="O9" s="605"/>
      <c r="P9" s="605"/>
      <c r="Q9" s="605"/>
      <c r="R9" s="605"/>
    </row>
    <row r="10" spans="1:26" ht="18" customHeight="1">
      <c r="A10" s="630">
        <f>IF(工事カルテ!I40="","",工事カルテ!I40)</f>
        <v>0</v>
      </c>
      <c r="B10" s="605"/>
      <c r="C10" s="605"/>
      <c r="D10" s="605"/>
      <c r="E10" s="605"/>
      <c r="F10" s="605"/>
      <c r="G10" s="605"/>
      <c r="H10" s="605"/>
      <c r="I10" s="605"/>
      <c r="J10" s="605"/>
      <c r="K10" s="605"/>
      <c r="L10" s="605"/>
      <c r="M10" s="605"/>
      <c r="N10" s="605"/>
      <c r="O10" s="605"/>
      <c r="P10" s="605"/>
      <c r="Q10" s="605"/>
      <c r="R10" s="605"/>
    </row>
    <row r="11" spans="1:26" ht="18" customHeight="1">
      <c r="A11" s="631" t="str">
        <f>CONCATENATE(IF(工事カルテ!I41="","",工事カルテ!I41),"　様")</f>
        <v>　　様</v>
      </c>
      <c r="B11" s="1236"/>
      <c r="C11" s="1236"/>
      <c r="D11" s="1236"/>
      <c r="E11" s="1236"/>
      <c r="F11" s="1236"/>
      <c r="G11" s="1236"/>
      <c r="H11" s="1236"/>
      <c r="I11" s="1236"/>
      <c r="J11" s="1236"/>
      <c r="K11" s="1236"/>
      <c r="L11" s="1236"/>
      <c r="M11" s="1236"/>
      <c r="N11" s="1236"/>
      <c r="O11" s="1236"/>
      <c r="P11" s="1236"/>
      <c r="Q11" s="1236"/>
      <c r="R11" s="1236"/>
    </row>
    <row r="12" spans="1:26" ht="18" customHeight="1">
      <c r="A12" s="605"/>
      <c r="B12" s="605"/>
      <c r="C12" s="605"/>
      <c r="D12" s="605"/>
      <c r="E12" s="605"/>
      <c r="F12" s="605"/>
      <c r="G12" s="605"/>
      <c r="H12" s="605"/>
      <c r="I12" s="605"/>
      <c r="J12" s="605"/>
      <c r="K12" s="605"/>
      <c r="L12" s="605"/>
      <c r="M12" s="605"/>
      <c r="N12" s="605"/>
      <c r="O12" s="605"/>
      <c r="P12" s="605"/>
      <c r="Q12" s="605"/>
      <c r="R12" s="605"/>
    </row>
    <row r="13" spans="1:26" ht="18" customHeight="1">
      <c r="A13" s="605"/>
      <c r="B13" s="605"/>
      <c r="C13" s="605"/>
      <c r="D13" s="605"/>
      <c r="E13" s="605"/>
      <c r="F13" s="605"/>
      <c r="G13" s="605"/>
      <c r="H13" s="605"/>
      <c r="I13" s="605"/>
      <c r="J13" s="605"/>
      <c r="K13" s="605"/>
      <c r="L13" s="605"/>
      <c r="M13" s="605"/>
      <c r="N13" s="605"/>
      <c r="O13" s="605"/>
      <c r="P13" s="605"/>
      <c r="Q13" s="605"/>
      <c r="R13" s="605"/>
      <c r="S13" s="605"/>
    </row>
    <row r="14" spans="1:26" s="1231" customFormat="1" ht="18" customHeight="1">
      <c r="A14" s="632" t="s">
        <v>724</v>
      </c>
      <c r="B14" s="632"/>
      <c r="C14" s="632"/>
      <c r="D14" s="632"/>
      <c r="E14" s="632"/>
      <c r="F14" s="632"/>
      <c r="G14" s="632"/>
      <c r="H14" s="632"/>
      <c r="I14" s="632"/>
      <c r="J14" s="632"/>
      <c r="K14" s="632"/>
      <c r="L14" s="632"/>
      <c r="M14" s="632"/>
      <c r="N14" s="632"/>
      <c r="O14" s="632"/>
      <c r="P14" s="632"/>
      <c r="Q14" s="632"/>
      <c r="R14" s="632"/>
      <c r="S14" s="1261"/>
      <c r="T14" s="1261"/>
      <c r="U14" s="1261"/>
      <c r="V14" s="1261"/>
      <c r="W14" s="1261"/>
      <c r="X14" s="1261"/>
      <c r="Y14" s="1261"/>
      <c r="Z14" s="1261"/>
    </row>
    <row r="15" spans="1:26" ht="18" customHeight="1">
      <c r="A15" s="632"/>
      <c r="B15" s="632"/>
      <c r="C15" s="632"/>
      <c r="D15" s="632"/>
      <c r="E15" s="632"/>
      <c r="F15" s="632"/>
      <c r="G15" s="632"/>
      <c r="H15" s="632"/>
      <c r="I15" s="632"/>
      <c r="J15" s="632"/>
      <c r="K15" s="632"/>
      <c r="L15" s="632"/>
      <c r="M15" s="632"/>
      <c r="N15" s="632"/>
      <c r="O15" s="632"/>
      <c r="P15" s="632"/>
      <c r="Q15" s="632"/>
      <c r="R15" s="632"/>
      <c r="S15" s="1261"/>
      <c r="T15" s="1261"/>
      <c r="U15" s="1261"/>
      <c r="V15" s="1261"/>
      <c r="W15" s="1261"/>
      <c r="X15" s="1261"/>
      <c r="Y15" s="1261"/>
      <c r="Z15" s="1261"/>
    </row>
    <row r="16" spans="1:26" ht="18" customHeight="1">
      <c r="A16" s="605"/>
      <c r="B16" s="605"/>
      <c r="C16" s="605"/>
      <c r="D16" s="605"/>
      <c r="E16" s="605"/>
      <c r="F16" s="605"/>
      <c r="G16" s="605"/>
      <c r="H16" s="605"/>
      <c r="I16" s="605"/>
      <c r="J16" s="605"/>
      <c r="K16" s="605"/>
      <c r="L16" s="605"/>
      <c r="M16" s="605"/>
      <c r="N16" s="605"/>
      <c r="O16" s="605"/>
      <c r="P16" s="605"/>
      <c r="Q16" s="605"/>
      <c r="R16" s="605"/>
      <c r="S16" s="914"/>
      <c r="T16" s="914"/>
      <c r="U16" s="914"/>
      <c r="V16" s="914"/>
      <c r="W16" s="914"/>
      <c r="X16" s="914"/>
      <c r="Y16" s="914"/>
    </row>
    <row r="17" spans="1:18" ht="18" customHeight="1">
      <c r="A17" s="605"/>
      <c r="B17" s="605"/>
      <c r="C17" s="605"/>
      <c r="D17" s="605"/>
      <c r="E17" s="605"/>
      <c r="F17" s="605"/>
      <c r="G17" s="605"/>
      <c r="H17" s="605"/>
      <c r="I17" s="988" t="str">
        <f>CONCATENATE(工事カルテ!AT17,"　　",工事カルテ!AW17)</f>
        <v>倉吉市長　　広田　一恭</v>
      </c>
      <c r="J17" s="605"/>
      <c r="K17" s="605"/>
      <c r="L17" s="605"/>
      <c r="M17" s="605"/>
      <c r="N17" s="605"/>
      <c r="O17" s="605"/>
      <c r="P17" s="605"/>
      <c r="Q17" s="605"/>
      <c r="R17" s="605"/>
    </row>
    <row r="18" spans="1:18" ht="18" customHeight="1">
      <c r="A18" s="605"/>
      <c r="B18" s="605"/>
      <c r="C18" s="605"/>
      <c r="D18" s="605"/>
      <c r="E18" s="605"/>
      <c r="F18" s="605"/>
      <c r="G18" s="605"/>
      <c r="H18" s="605"/>
      <c r="I18" s="605"/>
      <c r="J18" s="605"/>
      <c r="K18" s="605"/>
      <c r="L18" s="605"/>
      <c r="M18" s="605"/>
      <c r="N18" s="605"/>
      <c r="O18" s="605"/>
      <c r="P18" s="605"/>
      <c r="Q18" s="605"/>
      <c r="R18" s="605"/>
    </row>
    <row r="19" spans="1:18" ht="18" customHeight="1">
      <c r="A19" s="605"/>
      <c r="B19" s="605"/>
      <c r="C19" s="605"/>
      <c r="D19" s="605"/>
      <c r="E19" s="605"/>
      <c r="F19" s="605"/>
      <c r="G19" s="605"/>
      <c r="H19" s="605"/>
      <c r="I19" s="605"/>
      <c r="J19" s="605"/>
      <c r="K19" s="605"/>
      <c r="L19" s="605"/>
      <c r="M19" s="605"/>
      <c r="N19" s="605"/>
      <c r="O19" s="605"/>
      <c r="P19" s="605"/>
      <c r="Q19" s="605"/>
      <c r="R19" s="605"/>
    </row>
    <row r="20" spans="1:18" ht="18" customHeight="1">
      <c r="A20" s="605"/>
      <c r="B20" s="605"/>
      <c r="C20" s="605"/>
      <c r="D20" s="605"/>
      <c r="E20" s="605"/>
      <c r="F20" s="605"/>
      <c r="G20" s="605"/>
      <c r="H20" s="605"/>
      <c r="I20" s="605"/>
      <c r="J20" s="605"/>
      <c r="K20" s="1247" t="str">
        <f>IF(工事カルテ!H67="","（令和　年　月　日現在）",工事カルテ!H67)</f>
        <v>（令和　年　月　日現在）</v>
      </c>
      <c r="L20" s="1247"/>
      <c r="M20" s="1247"/>
      <c r="N20" s="1247"/>
      <c r="O20" s="1247"/>
      <c r="P20" s="1247"/>
      <c r="Q20" s="1247"/>
      <c r="R20" s="1247"/>
    </row>
    <row r="21" spans="1:18" ht="40.5" customHeight="1">
      <c r="A21" s="1232" t="s">
        <v>596</v>
      </c>
      <c r="B21" s="980">
        <f>IF(工事カルテ!H6="","",工事カルテ!H6)</f>
        <v>0</v>
      </c>
      <c r="C21" s="985"/>
      <c r="D21" s="985"/>
      <c r="E21" s="985"/>
      <c r="F21" s="985"/>
      <c r="G21" s="985"/>
      <c r="H21" s="985"/>
      <c r="I21" s="985"/>
      <c r="J21" s="985"/>
      <c r="K21" s="985"/>
      <c r="L21" s="985"/>
      <c r="M21" s="985"/>
      <c r="N21" s="985"/>
      <c r="O21" s="985"/>
      <c r="P21" s="985"/>
      <c r="Q21" s="985"/>
      <c r="R21" s="995"/>
    </row>
    <row r="22" spans="1:18" ht="40.5" customHeight="1">
      <c r="A22" s="1233" t="s">
        <v>164</v>
      </c>
      <c r="B22" s="981">
        <f>IF(工事カルテ!H7="","",工事カルテ!H7)</f>
        <v>0</v>
      </c>
      <c r="C22" s="986"/>
      <c r="D22" s="986"/>
      <c r="E22" s="986"/>
      <c r="F22" s="986"/>
      <c r="G22" s="986"/>
      <c r="H22" s="986"/>
      <c r="I22" s="986"/>
      <c r="J22" s="986"/>
      <c r="K22" s="986"/>
      <c r="L22" s="986"/>
      <c r="M22" s="986"/>
      <c r="N22" s="986"/>
      <c r="O22" s="986"/>
      <c r="P22" s="986"/>
      <c r="Q22" s="986"/>
      <c r="R22" s="996"/>
    </row>
    <row r="23" spans="1:18" ht="40.5" customHeight="1">
      <c r="A23" s="1233" t="s">
        <v>285</v>
      </c>
      <c r="B23" s="1237" t="str">
        <f>確認依頼!C24</f>
        <v>令和 　年 　月 　日</v>
      </c>
      <c r="C23" s="1242"/>
      <c r="D23" s="1242"/>
      <c r="E23" s="1242"/>
      <c r="F23" s="1242"/>
      <c r="G23" s="1242"/>
      <c r="H23" s="1242"/>
      <c r="I23" s="989" t="s">
        <v>286</v>
      </c>
      <c r="J23" s="1242" t="str">
        <f>確認依頼!F24</f>
        <v>令和 　年 　月 　日</v>
      </c>
      <c r="K23" s="1242"/>
      <c r="L23" s="1242"/>
      <c r="M23" s="1242"/>
      <c r="N23" s="1242"/>
      <c r="O23" s="1242"/>
      <c r="P23" s="1242"/>
      <c r="Q23" s="1256"/>
      <c r="R23" s="1257"/>
    </row>
    <row r="24" spans="1:18" ht="40.5" customHeight="1">
      <c r="A24" s="1233" t="s">
        <v>725</v>
      </c>
      <c r="B24" s="1238" t="str">
        <f>IF(出来形検定!G34="","",出来形検定!G34)</f>
        <v/>
      </c>
      <c r="C24" s="1243"/>
      <c r="D24" s="1243"/>
      <c r="E24" s="1243"/>
      <c r="F24" s="1243"/>
      <c r="G24" s="1243"/>
      <c r="H24" s="1243"/>
      <c r="I24" s="1243"/>
      <c r="J24" s="1243"/>
      <c r="K24" s="1243"/>
      <c r="L24" s="695" t="s">
        <v>45</v>
      </c>
      <c r="M24" s="1252"/>
      <c r="N24" s="1252"/>
      <c r="O24" s="1252"/>
      <c r="P24" s="1252"/>
      <c r="Q24" s="1252"/>
      <c r="R24" s="1258"/>
    </row>
    <row r="25" spans="1:18" ht="40.5" customHeight="1">
      <c r="A25" s="975" t="s">
        <v>243</v>
      </c>
      <c r="B25" s="1238" t="str">
        <f>IF(出来形検定!G38="","",出来形検定!G38)</f>
        <v/>
      </c>
      <c r="C25" s="1243"/>
      <c r="D25" s="1243"/>
      <c r="E25" s="1243"/>
      <c r="F25" s="1243"/>
      <c r="G25" s="1243"/>
      <c r="H25" s="1243"/>
      <c r="I25" s="1243"/>
      <c r="J25" s="1243"/>
      <c r="K25" s="1243"/>
      <c r="L25" s="695" t="s">
        <v>200</v>
      </c>
      <c r="M25" s="1253"/>
      <c r="N25" s="1253"/>
      <c r="O25" s="1253"/>
      <c r="P25" s="1253"/>
      <c r="Q25" s="1253"/>
      <c r="R25" s="1259"/>
    </row>
    <row r="26" spans="1:18" ht="40.5" customHeight="1">
      <c r="A26" s="1234" t="s">
        <v>726</v>
      </c>
      <c r="B26" s="1239" t="str">
        <f>IF(工事カルテ!H69="","",DBCS(FIXED(工事カルテ!H69,0)))</f>
        <v/>
      </c>
      <c r="C26" s="1244"/>
      <c r="D26" s="1244"/>
      <c r="E26" s="1244"/>
      <c r="F26" s="1244"/>
      <c r="G26" s="1244"/>
      <c r="H26" s="1244"/>
      <c r="I26" s="1244"/>
      <c r="J26" s="1244"/>
      <c r="K26" s="1244"/>
      <c r="L26" s="695" t="s">
        <v>45</v>
      </c>
      <c r="M26" s="1254"/>
      <c r="N26" s="1254"/>
      <c r="O26" s="1254"/>
      <c r="P26" s="1254"/>
      <c r="Q26" s="1254"/>
      <c r="R26" s="1259"/>
    </row>
    <row r="27" spans="1:18" ht="40.5" customHeight="1">
      <c r="A27" s="975" t="s">
        <v>727</v>
      </c>
      <c r="B27" s="1240" t="str">
        <f>IF(B26="","",DBCS(FIXED(ROUNDDOWN(工事カルテ!H69*0.9,-3),0)))</f>
        <v/>
      </c>
      <c r="C27" s="1245"/>
      <c r="D27" s="1245"/>
      <c r="E27" s="1245"/>
      <c r="F27" s="1245"/>
      <c r="G27" s="1245"/>
      <c r="H27" s="1245"/>
      <c r="I27" s="1245"/>
      <c r="J27" s="1245"/>
      <c r="K27" s="1245"/>
      <c r="L27" s="695" t="s">
        <v>45</v>
      </c>
      <c r="M27" s="1254"/>
      <c r="N27" s="1254"/>
      <c r="O27" s="1254"/>
      <c r="P27" s="1254"/>
      <c r="Q27" s="1254"/>
      <c r="R27" s="1259"/>
    </row>
    <row r="28" spans="1:18" ht="40.5" customHeight="1">
      <c r="A28" s="975" t="s">
        <v>729</v>
      </c>
      <c r="B28" s="1238" t="str">
        <f>IF(工事カルテ!H87="","０",DBCS(FIXED(工事カルテ!H87,0)))</f>
        <v>０</v>
      </c>
      <c r="C28" s="1243"/>
      <c r="D28" s="1243"/>
      <c r="E28" s="1243"/>
      <c r="F28" s="1243"/>
      <c r="G28" s="1243"/>
      <c r="H28" s="1243"/>
      <c r="I28" s="1243"/>
      <c r="J28" s="1243"/>
      <c r="K28" s="1243"/>
      <c r="L28" s="695" t="s">
        <v>45</v>
      </c>
      <c r="M28" s="1254"/>
      <c r="N28" s="1254"/>
      <c r="O28" s="1254"/>
      <c r="P28" s="1254"/>
      <c r="Q28" s="1254"/>
      <c r="R28" s="1259"/>
    </row>
    <row r="29" spans="1:18" ht="40.5" customHeight="1">
      <c r="A29" s="975" t="s">
        <v>730</v>
      </c>
      <c r="B29" s="1238" t="str">
        <f>IF(工事カルテ!H83="","０",DBCS(FIXED(工事カルテ!H83,0)))</f>
        <v>０</v>
      </c>
      <c r="C29" s="1243"/>
      <c r="D29" s="1243"/>
      <c r="E29" s="1243"/>
      <c r="F29" s="1243"/>
      <c r="G29" s="1243"/>
      <c r="H29" s="1243"/>
      <c r="I29" s="1243"/>
      <c r="J29" s="1243"/>
      <c r="K29" s="1243"/>
      <c r="L29" s="695" t="s">
        <v>45</v>
      </c>
      <c r="M29" s="1254"/>
      <c r="N29" s="1254"/>
      <c r="O29" s="1254"/>
      <c r="P29" s="1254"/>
      <c r="Q29" s="1254"/>
      <c r="R29" s="1259"/>
    </row>
    <row r="30" spans="1:18" ht="40.5" customHeight="1">
      <c r="A30" s="975" t="s">
        <v>731</v>
      </c>
      <c r="B30" s="1238" t="str">
        <f>IF(工事カルテ!H84="","０",DBCS(FIXED(工事カルテ!H84+工事カルテ!H85+工事カルテ!H86,0)))</f>
        <v>０</v>
      </c>
      <c r="C30" s="1243"/>
      <c r="D30" s="1243"/>
      <c r="E30" s="1243"/>
      <c r="F30" s="1243"/>
      <c r="G30" s="1243"/>
      <c r="H30" s="1243"/>
      <c r="I30" s="1243"/>
      <c r="J30" s="1243"/>
      <c r="K30" s="1243"/>
      <c r="L30" s="695" t="s">
        <v>45</v>
      </c>
      <c r="M30" s="1254"/>
      <c r="N30" s="1254"/>
      <c r="O30" s="1254"/>
      <c r="P30" s="1254"/>
      <c r="Q30" s="1254"/>
      <c r="R30" s="1259"/>
    </row>
    <row r="31" spans="1:18" ht="40.5" customHeight="1">
      <c r="A31" s="1235" t="s">
        <v>499</v>
      </c>
      <c r="B31" s="1241" t="str">
        <f>IF(B26="","",DBCS(FIXED(部分払算出表!K21,0)))</f>
        <v/>
      </c>
      <c r="C31" s="1246"/>
      <c r="D31" s="1246"/>
      <c r="E31" s="1246"/>
      <c r="F31" s="1246"/>
      <c r="G31" s="1246"/>
      <c r="H31" s="1246"/>
      <c r="I31" s="1246"/>
      <c r="J31" s="1246"/>
      <c r="K31" s="1246"/>
      <c r="L31" s="1248" t="s">
        <v>45</v>
      </c>
      <c r="M31" s="1255"/>
      <c r="N31" s="1255"/>
      <c r="O31" s="1255"/>
      <c r="P31" s="1255"/>
      <c r="Q31" s="1255"/>
      <c r="R31" s="1260"/>
    </row>
  </sheetData>
  <mergeCells count="18">
    <mergeCell ref="M2:R2"/>
    <mergeCell ref="M3:R3"/>
    <mergeCell ref="A14:R14"/>
    <mergeCell ref="K20:R20"/>
    <mergeCell ref="B21:R21"/>
    <mergeCell ref="B22:R22"/>
    <mergeCell ref="B23:H23"/>
    <mergeCell ref="J23:P23"/>
    <mergeCell ref="B24:K24"/>
    <mergeCell ref="B25:K25"/>
    <mergeCell ref="B26:K26"/>
    <mergeCell ref="B27:K27"/>
    <mergeCell ref="B28:K28"/>
    <mergeCell ref="B29:K29"/>
    <mergeCell ref="B30:K30"/>
    <mergeCell ref="B31:K31"/>
    <mergeCell ref="A6:R7"/>
    <mergeCell ref="S14:Z15"/>
  </mergeCells>
  <phoneticPr fontId="38"/>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sheetPr codeName="Sheet34">
    <tabColor indexed="12"/>
  </sheetPr>
  <dimension ref="A1:AI67"/>
  <sheetViews>
    <sheetView view="pageBreakPreview" zoomScaleSheetLayoutView="100" workbookViewId="0">
      <pane ySplit="1" topLeftCell="A44" activePane="bottomLeft" state="frozen"/>
      <selection pane="bottomLeft" activeCell="J12" sqref="J12:L12"/>
    </sheetView>
  </sheetViews>
  <sheetFormatPr defaultColWidth="15" defaultRowHeight="13.5" customHeight="1"/>
  <cols>
    <col min="1" max="16" width="4.625" style="900" customWidth="1"/>
    <col min="17" max="17" width="4.625" style="901" customWidth="1"/>
    <col min="18" max="18" width="8.375" style="902" customWidth="1"/>
    <col min="19" max="16384" width="15" style="902" bestFit="1" customWidth="0"/>
  </cols>
  <sheetData>
    <row r="1" spans="1:35" s="571" customFormat="1" ht="51" customHeight="1"/>
    <row r="2" spans="1:35" ht="13.5" customHeight="1">
      <c r="A2" s="903" t="s">
        <v>373</v>
      </c>
      <c r="B2" s="903"/>
      <c r="C2" s="903"/>
      <c r="D2" s="903"/>
      <c r="E2" s="903"/>
      <c r="F2" s="903"/>
      <c r="G2" s="903"/>
      <c r="H2" s="903"/>
      <c r="I2" s="903"/>
      <c r="J2" s="903"/>
      <c r="K2" s="903"/>
      <c r="L2" s="903"/>
      <c r="M2" s="903"/>
      <c r="N2" s="903"/>
      <c r="O2" s="903"/>
      <c r="P2" s="903"/>
      <c r="Q2" s="903"/>
      <c r="R2" s="903"/>
      <c r="AI2" s="902">
        <v>40115</v>
      </c>
    </row>
    <row r="3" spans="1:35" ht="13.5" customHeight="1">
      <c r="A3" s="903"/>
      <c r="B3" s="903"/>
      <c r="C3" s="903"/>
      <c r="D3" s="903"/>
      <c r="E3" s="903"/>
      <c r="F3" s="903"/>
      <c r="G3" s="903"/>
      <c r="H3" s="903"/>
      <c r="I3" s="903"/>
      <c r="J3" s="903"/>
      <c r="K3" s="903"/>
      <c r="L3" s="903"/>
      <c r="M3" s="903"/>
      <c r="N3" s="903"/>
      <c r="O3" s="903"/>
      <c r="P3" s="903"/>
      <c r="Q3" s="903"/>
      <c r="R3" s="903"/>
    </row>
    <row r="4" spans="1:35" ht="13.5" customHeight="1">
      <c r="A4" s="901"/>
    </row>
    <row r="5" spans="1:35" ht="13.5" customHeight="1"/>
    <row r="6" spans="1:35" ht="13.5" customHeight="1">
      <c r="B6" s="1262" t="s">
        <v>255</v>
      </c>
      <c r="C6" s="1262"/>
      <c r="D6" s="901"/>
      <c r="F6" s="1265">
        <f>IF(工事カルテ!H6="","",工事カルテ!H6)</f>
        <v>0</v>
      </c>
      <c r="G6" s="1265"/>
      <c r="H6" s="1265"/>
      <c r="I6" s="909"/>
    </row>
    <row r="7" spans="1:35" ht="13.5" customHeight="1">
      <c r="B7" s="1262" t="s">
        <v>164</v>
      </c>
      <c r="C7" s="1262"/>
      <c r="D7" s="901"/>
      <c r="F7" s="1265">
        <f>IF(工事カルテ!H7="","",工事カルテ!H7)</f>
        <v>0</v>
      </c>
      <c r="G7" s="909"/>
      <c r="H7" s="909"/>
      <c r="I7" s="909"/>
      <c r="AC7" s="902" t="s">
        <v>294</v>
      </c>
    </row>
    <row r="8" spans="1:35" ht="13.5" customHeight="1">
      <c r="B8" s="1262" t="s">
        <v>285</v>
      </c>
      <c r="C8" s="1262"/>
      <c r="D8" s="901"/>
      <c r="F8" s="1266" t="str">
        <f>IF(工事カルテ!D70="指定部分完成",工事カルテ!H12,"令和 　年 　月 　日")</f>
        <v>令和 　年 　月 　日</v>
      </c>
      <c r="G8" s="1266"/>
      <c r="H8" s="1266"/>
      <c r="I8" s="1266"/>
      <c r="J8" s="900" t="s">
        <v>286</v>
      </c>
      <c r="K8" s="1266" t="str">
        <f>IF(工事カルテ!D70="指定部分完成",工事カルテ!AH64,"令和 　年 　月 　日")</f>
        <v>令和 　年 　月 　日</v>
      </c>
      <c r="L8" s="1266"/>
      <c r="M8" s="1266"/>
      <c r="N8" s="1266"/>
      <c r="AD8" s="902" t="s">
        <v>571</v>
      </c>
    </row>
    <row r="9" spans="1:35" ht="13.5" customHeight="1">
      <c r="B9" s="901" t="s">
        <v>732</v>
      </c>
      <c r="C9" s="901"/>
      <c r="D9" s="901"/>
      <c r="F9" s="1266" t="str">
        <f>IF(工事カルテ!D70="工事中間","令和 　年 　月 　日",IF(工事カルテ!H71="","令和 　年 　月 　日",工事カルテ!H71))</f>
        <v>令和 　年 　月 　日</v>
      </c>
      <c r="G9" s="1266"/>
      <c r="H9" s="1266"/>
      <c r="I9" s="1266"/>
    </row>
    <row r="10" spans="1:35" ht="13.5" customHeight="1">
      <c r="B10" s="901" t="s">
        <v>733</v>
      </c>
      <c r="C10" s="901"/>
      <c r="D10" s="901"/>
      <c r="J10" s="1267">
        <f>IF(工事カルテ!H8="","",IF(AND(工事カルテ!H56="",工事カルテ!AB56=""),工事カルテ!H8,IF(工事カルテ!AB56="",工事カルテ!H56,工事カルテ!H56)))</f>
        <v>0</v>
      </c>
      <c r="K10" s="1267"/>
      <c r="L10" s="1267"/>
      <c r="M10" s="901" t="s">
        <v>45</v>
      </c>
      <c r="N10" s="902" t="s">
        <v>394</v>
      </c>
      <c r="O10" s="902"/>
      <c r="P10" s="902"/>
      <c r="S10" s="901"/>
    </row>
    <row r="11" spans="1:35" ht="13.5" customHeight="1">
      <c r="B11" s="901" t="s">
        <v>735</v>
      </c>
      <c r="C11" s="901"/>
      <c r="D11" s="901"/>
      <c r="J11" s="1267">
        <f>IF(工事カルテ!AB39="","",IF(AND(工事カルテ!H62="",工事カルテ!AB62=""),工事カルテ!AB39,IF(工事カルテ!AB62="",工事カルテ!H62,工事カルテ!AB62)))</f>
        <v>0</v>
      </c>
      <c r="K11" s="1267"/>
      <c r="L11" s="1267"/>
      <c r="M11" s="901" t="s">
        <v>45</v>
      </c>
      <c r="N11" s="902" t="s">
        <v>394</v>
      </c>
      <c r="O11" s="902"/>
      <c r="P11" s="902"/>
    </row>
    <row r="12" spans="1:35" ht="13.5" customHeight="1">
      <c r="B12" s="901" t="s">
        <v>575</v>
      </c>
      <c r="C12" s="901"/>
      <c r="D12" s="901"/>
      <c r="J12" s="1268"/>
      <c r="K12" s="1268"/>
      <c r="L12" s="1268"/>
      <c r="M12" s="901" t="s">
        <v>45</v>
      </c>
      <c r="N12" s="902" t="s">
        <v>664</v>
      </c>
      <c r="O12" s="902"/>
      <c r="P12" s="902"/>
    </row>
    <row r="13" spans="1:35" ht="13.5" customHeight="1">
      <c r="B13" s="901" t="s">
        <v>299</v>
      </c>
      <c r="C13" s="901"/>
      <c r="D13" s="901"/>
      <c r="J13" s="1267" t="str">
        <f>IF(工事カルテ!H83="","",工事カルテ!H83)</f>
        <v/>
      </c>
      <c r="K13" s="1267"/>
      <c r="L13" s="1267"/>
      <c r="M13" s="901" t="s">
        <v>45</v>
      </c>
      <c r="N13" s="1270"/>
      <c r="O13" s="1270"/>
      <c r="P13" s="1270"/>
      <c r="R13" s="1272"/>
    </row>
    <row r="14" spans="1:35" ht="13.5" customHeight="1">
      <c r="B14" s="901" t="s">
        <v>736</v>
      </c>
      <c r="C14" s="901"/>
      <c r="D14" s="901"/>
      <c r="J14" s="1268">
        <v>0</v>
      </c>
      <c r="K14" s="1268"/>
      <c r="L14" s="1268"/>
      <c r="M14" s="901" t="s">
        <v>45</v>
      </c>
    </row>
    <row r="15" spans="1:35" ht="13.5" customHeight="1"/>
    <row r="16" spans="1:35" ht="13.5" customHeight="1"/>
    <row r="17" spans="2:19" ht="13.5" customHeight="1">
      <c r="N17" s="900" t="s">
        <v>355</v>
      </c>
      <c r="O17" s="900"/>
      <c r="P17" s="900"/>
    </row>
    <row r="18" spans="2:19" ht="13.5" customHeight="1">
      <c r="B18" s="902"/>
      <c r="C18" s="900" t="str">
        <f>B10</f>
        <v>工事設計金額(a)</v>
      </c>
      <c r="D18" s="902"/>
      <c r="F18" s="900" t="str">
        <f>B11</f>
        <v>工事請負金額(b)</v>
      </c>
      <c r="G18" s="900"/>
      <c r="H18" s="900"/>
      <c r="J18" s="902"/>
      <c r="K18" s="900" t="str">
        <f>B12</f>
        <v>指定部分設計金額(ｃ)</v>
      </c>
      <c r="L18" s="902"/>
      <c r="N18" s="902" t="s">
        <v>573</v>
      </c>
      <c r="O18" s="902"/>
      <c r="P18" s="902"/>
    </row>
    <row r="19" spans="2:19" ht="13.5" customHeight="1">
      <c r="B19" s="900" t="s">
        <v>394</v>
      </c>
      <c r="C19" s="900"/>
      <c r="D19" s="900"/>
      <c r="E19" s="900" t="s">
        <v>81</v>
      </c>
      <c r="F19" s="900" t="s">
        <v>394</v>
      </c>
      <c r="G19" s="900"/>
      <c r="H19" s="900"/>
      <c r="I19" s="900" t="s">
        <v>655</v>
      </c>
      <c r="J19" s="900" t="s">
        <v>664</v>
      </c>
      <c r="K19" s="900"/>
      <c r="L19" s="900"/>
      <c r="M19" s="900" t="s">
        <v>81</v>
      </c>
      <c r="N19" s="900" t="s">
        <v>664</v>
      </c>
      <c r="O19" s="900"/>
      <c r="P19" s="900"/>
    </row>
    <row r="20" spans="2:19" ht="13.5" customHeight="1">
      <c r="B20" s="1263">
        <f>J10</f>
        <v>0</v>
      </c>
      <c r="C20" s="1263"/>
      <c r="D20" s="1263"/>
      <c r="F20" s="1263">
        <f>J11</f>
        <v>0</v>
      </c>
      <c r="G20" s="1263"/>
      <c r="H20" s="1263"/>
      <c r="J20" s="1263" t="str">
        <f>IF(J12="","",J12)</f>
        <v/>
      </c>
      <c r="K20" s="1263"/>
      <c r="L20" s="1263"/>
      <c r="N20" s="900" t="s">
        <v>531</v>
      </c>
      <c r="O20" s="900"/>
      <c r="P20" s="900"/>
    </row>
    <row r="21" spans="2:19" ht="13.5" customHeight="1"/>
    <row r="22" spans="2:19" ht="13.5" customHeight="1"/>
    <row r="23" spans="2:19" ht="13.5" customHeight="1">
      <c r="B23" s="901" t="str">
        <f>CONCATENATE(N17,N18,N19)</f>
        <v>指定部分に相応する工事請負金額（消費税抜）</v>
      </c>
      <c r="C23" s="901"/>
      <c r="D23" s="901"/>
      <c r="S23" s="901"/>
    </row>
    <row r="24" spans="2:19" ht="13.5" customHeight="1">
      <c r="B24" s="900" t="s">
        <v>531</v>
      </c>
      <c r="C24" s="900"/>
      <c r="D24" s="900"/>
      <c r="E24" s="900" t="s">
        <v>655</v>
      </c>
      <c r="F24" s="900" t="s">
        <v>661</v>
      </c>
      <c r="G24" s="900" t="s">
        <v>177</v>
      </c>
      <c r="H24" s="906" t="s">
        <v>10</v>
      </c>
    </row>
    <row r="25" spans="2:19" ht="13.5" customHeight="1">
      <c r="B25" s="900"/>
      <c r="C25" s="900"/>
      <c r="D25" s="900"/>
      <c r="E25" s="900"/>
      <c r="F25" s="900"/>
      <c r="G25" s="900"/>
      <c r="H25" s="900" t="s">
        <v>107</v>
      </c>
    </row>
    <row r="26" spans="2:19" ht="13.5" customHeight="1">
      <c r="E26" s="900" t="s">
        <v>655</v>
      </c>
      <c r="F26" s="1263">
        <f>IF(F20="","",F20)</f>
        <v>0</v>
      </c>
      <c r="G26" s="1263"/>
      <c r="H26" s="1263"/>
      <c r="I26" s="900" t="s">
        <v>177</v>
      </c>
      <c r="J26" s="1269" t="str">
        <f>IF(J20="","",J20)</f>
        <v/>
      </c>
      <c r="K26" s="1269"/>
      <c r="L26" s="1269"/>
      <c r="M26" s="900" t="s">
        <v>655</v>
      </c>
      <c r="N26" s="1263" t="e">
        <f>IF(B20="","",ROUNDDOWN(F26*J26/J27,-3))</f>
        <v>#VALUE!</v>
      </c>
      <c r="O26" s="1263"/>
      <c r="P26" s="1263"/>
      <c r="Q26" s="901" t="s">
        <v>45</v>
      </c>
    </row>
    <row r="27" spans="2:19" ht="13.5" customHeight="1">
      <c r="E27" s="900"/>
      <c r="F27" s="1263"/>
      <c r="G27" s="1263"/>
      <c r="H27" s="1263"/>
      <c r="I27" s="900"/>
      <c r="J27" s="1263">
        <f>IF(B20="","",B20)</f>
        <v>0</v>
      </c>
      <c r="K27" s="1263"/>
      <c r="L27" s="1263"/>
      <c r="M27" s="900"/>
      <c r="N27" s="1263"/>
      <c r="O27" s="1263"/>
      <c r="P27" s="1263"/>
      <c r="Q27" s="901"/>
    </row>
    <row r="28" spans="2:19" ht="13.5" customHeight="1">
      <c r="N28" s="900" t="s">
        <v>508</v>
      </c>
      <c r="O28" s="900"/>
      <c r="P28" s="900"/>
      <c r="Q28" s="900"/>
    </row>
    <row r="29" spans="2:19" ht="13.5" customHeight="1">
      <c r="Q29" s="900"/>
    </row>
    <row r="30" spans="2:19" ht="13.5" customHeight="1">
      <c r="B30" s="901" t="str">
        <f>CONCATENATE(N17,N18,"にかかる消費税額")</f>
        <v>指定部分に相応する工事請負金額にかかる消費税額</v>
      </c>
      <c r="C30" s="901"/>
      <c r="D30" s="901"/>
      <c r="S30" s="901"/>
    </row>
    <row r="31" spans="2:19" ht="13.5" customHeight="1">
      <c r="B31" s="901"/>
      <c r="C31" s="901"/>
      <c r="D31" s="901"/>
      <c r="S31" s="901"/>
    </row>
    <row r="32" spans="2:19" ht="13.5" customHeight="1">
      <c r="B32" s="900" t="s">
        <v>309</v>
      </c>
      <c r="C32" s="900"/>
      <c r="D32" s="900"/>
      <c r="E32" s="900" t="s">
        <v>655</v>
      </c>
      <c r="F32" s="900" t="s">
        <v>666</v>
      </c>
      <c r="G32" s="900"/>
      <c r="H32" s="900"/>
    </row>
    <row r="34" spans="2:19" ht="13.5" customHeight="1">
      <c r="E34" s="900" t="s">
        <v>655</v>
      </c>
      <c r="F34" s="1263" t="e">
        <f>IF(B20="","",N26)</f>
        <v>#VALUE!</v>
      </c>
      <c r="G34" s="1263"/>
      <c r="H34" s="1263"/>
      <c r="I34" s="900" t="s">
        <v>177</v>
      </c>
      <c r="J34" s="910" t="s">
        <v>576</v>
      </c>
      <c r="K34" s="910"/>
      <c r="L34" s="910"/>
      <c r="M34" s="900" t="s">
        <v>655</v>
      </c>
      <c r="N34" s="1263" t="e">
        <f>IF(B20="","",F34*10%)</f>
        <v>#VALUE!</v>
      </c>
      <c r="O34" s="1263"/>
      <c r="P34" s="1263"/>
      <c r="Q34" s="901" t="s">
        <v>45</v>
      </c>
    </row>
    <row r="35" spans="2:19" ht="13.5" customHeight="1"/>
    <row r="36" spans="2:19" ht="13.5" customHeight="1"/>
    <row r="37" spans="2:19" ht="13.5" customHeight="1">
      <c r="B37" s="901" t="str">
        <f>CONCATENATE(N17,N18)</f>
        <v>指定部分に相応する工事請負金額</v>
      </c>
      <c r="C37" s="901"/>
      <c r="D37" s="901"/>
      <c r="S37" s="901"/>
    </row>
    <row r="38" spans="2:19" ht="13.5" customHeight="1">
      <c r="B38" s="901"/>
      <c r="C38" s="901"/>
      <c r="D38" s="901"/>
      <c r="S38" s="901"/>
    </row>
    <row r="39" spans="2:19" ht="13.5" customHeight="1">
      <c r="B39" s="900" t="s">
        <v>154</v>
      </c>
      <c r="C39" s="900"/>
      <c r="D39" s="900"/>
      <c r="E39" s="900" t="s">
        <v>655</v>
      </c>
      <c r="F39" s="900" t="s">
        <v>252</v>
      </c>
      <c r="G39" s="900"/>
      <c r="H39" s="900"/>
    </row>
    <row r="40" spans="2:19" ht="13.5" customHeight="1"/>
    <row r="41" spans="2:19" ht="13.5" customHeight="1">
      <c r="E41" s="900" t="s">
        <v>655</v>
      </c>
      <c r="F41" s="1263" t="e">
        <f>IF(B20="","",N26)</f>
        <v>#VALUE!</v>
      </c>
      <c r="G41" s="1263"/>
      <c r="H41" s="1263"/>
      <c r="I41" s="900" t="s">
        <v>6</v>
      </c>
      <c r="J41" s="1263" t="e">
        <f>IF(B20="","",N34)</f>
        <v>#VALUE!</v>
      </c>
      <c r="K41" s="1263"/>
      <c r="L41" s="1263"/>
      <c r="M41" s="900" t="s">
        <v>655</v>
      </c>
      <c r="N41" s="1263" t="e">
        <f>IF(B20="","",F41+J41)</f>
        <v>#VALUE!</v>
      </c>
      <c r="O41" s="1263"/>
      <c r="P41" s="1263"/>
      <c r="Q41" s="901" t="s">
        <v>45</v>
      </c>
    </row>
    <row r="42" spans="2:19" ht="13.5" customHeight="1">
      <c r="N42" s="1270"/>
      <c r="O42" s="1270"/>
      <c r="P42" s="1270"/>
    </row>
    <row r="43" spans="2:19" ht="13.5" customHeight="1">
      <c r="N43" s="1270"/>
      <c r="O43" s="1270"/>
      <c r="P43" s="1270"/>
    </row>
    <row r="44" spans="2:19" ht="13.5" customHeight="1">
      <c r="B44" s="901" t="s">
        <v>593</v>
      </c>
      <c r="C44" s="901"/>
      <c r="D44" s="901"/>
      <c r="N44" s="1270"/>
      <c r="O44" s="1270"/>
      <c r="P44" s="1270"/>
    </row>
    <row r="45" spans="2:19" ht="13.5" customHeight="1">
      <c r="B45" s="901"/>
      <c r="C45" s="901"/>
      <c r="D45" s="901"/>
      <c r="N45" s="1270"/>
      <c r="O45" s="1270"/>
      <c r="P45" s="1270"/>
    </row>
    <row r="46" spans="2:19" ht="13.5" customHeight="1">
      <c r="B46" s="900" t="s">
        <v>445</v>
      </c>
      <c r="C46" s="900"/>
      <c r="D46" s="900"/>
      <c r="E46" s="900" t="s">
        <v>655</v>
      </c>
      <c r="F46" s="900" t="s">
        <v>552</v>
      </c>
      <c r="G46" s="900"/>
      <c r="H46" s="900"/>
      <c r="I46" s="906" t="s">
        <v>737</v>
      </c>
      <c r="J46" s="901" t="s">
        <v>625</v>
      </c>
      <c r="K46" s="901"/>
      <c r="L46" s="901"/>
      <c r="N46" s="1270"/>
      <c r="O46" s="1270"/>
      <c r="P46" s="1270"/>
    </row>
    <row r="47" spans="2:19" ht="13.5" customHeight="1">
      <c r="B47" s="900"/>
      <c r="C47" s="900"/>
      <c r="D47" s="900"/>
      <c r="E47" s="900"/>
      <c r="F47" s="900"/>
      <c r="G47" s="900"/>
      <c r="H47" s="900"/>
      <c r="I47" s="900" t="s">
        <v>714</v>
      </c>
      <c r="J47" s="901"/>
      <c r="K47" s="901"/>
      <c r="L47" s="901"/>
      <c r="N47" s="1270"/>
      <c r="O47" s="1270"/>
      <c r="P47" s="1270"/>
    </row>
    <row r="48" spans="2:19" ht="13.5" customHeight="1">
      <c r="E48" s="900" t="s">
        <v>655</v>
      </c>
      <c r="F48" s="1263" t="e">
        <f>IF(B20="","",N41)</f>
        <v>#VALUE!</v>
      </c>
      <c r="G48" s="1263"/>
      <c r="H48" s="1263"/>
      <c r="I48" s="900" t="s">
        <v>177</v>
      </c>
      <c r="J48" s="900" t="s">
        <v>137</v>
      </c>
      <c r="K48" s="900" t="s">
        <v>570</v>
      </c>
      <c r="L48" s="1269" t="str">
        <f>IF(B20="","",J13)</f>
        <v/>
      </c>
      <c r="M48" s="1269"/>
      <c r="N48" s="1269"/>
      <c r="O48" s="900" t="s">
        <v>49</v>
      </c>
      <c r="P48" s="1270"/>
    </row>
    <row r="49" spans="2:19" ht="13.5" customHeight="1">
      <c r="E49" s="900"/>
      <c r="F49" s="1263"/>
      <c r="G49" s="1263"/>
      <c r="H49" s="1263"/>
      <c r="I49" s="900"/>
      <c r="J49" s="900"/>
      <c r="K49" s="900"/>
      <c r="L49" s="1263">
        <f>IF(B20="","",J11)</f>
        <v>0</v>
      </c>
      <c r="M49" s="1263"/>
      <c r="N49" s="1263"/>
      <c r="O49" s="900"/>
      <c r="P49" s="1270"/>
    </row>
    <row r="50" spans="2:19" ht="13.5" customHeight="1">
      <c r="N50" s="1270"/>
      <c r="O50" s="1270"/>
      <c r="P50" s="1270"/>
    </row>
    <row r="51" spans="2:19" ht="13.5" customHeight="1">
      <c r="E51" s="900" t="s">
        <v>655</v>
      </c>
      <c r="F51" s="1263" t="e">
        <f>IF(B20="","",ROUNDDOWN(F48*(1-L48/L49),0))</f>
        <v>#VALUE!</v>
      </c>
      <c r="G51" s="1263"/>
      <c r="H51" s="1263"/>
      <c r="I51" s="900" t="s">
        <v>45</v>
      </c>
      <c r="N51" s="1270"/>
      <c r="O51" s="1270"/>
      <c r="P51" s="1270"/>
      <c r="S51" s="902" t="s">
        <v>738</v>
      </c>
    </row>
    <row r="52" spans="2:19" ht="13.5" customHeight="1">
      <c r="N52" s="1270"/>
      <c r="O52" s="1270"/>
      <c r="P52" s="1270"/>
    </row>
    <row r="53" spans="2:19" ht="13.5" customHeight="1">
      <c r="B53" s="902"/>
      <c r="C53" s="902"/>
      <c r="D53" s="902"/>
      <c r="E53" s="1264"/>
      <c r="N53" s="1270"/>
      <c r="O53" s="1270"/>
      <c r="P53" s="1270"/>
    </row>
    <row r="54" spans="2:19" ht="13.5" customHeight="1">
      <c r="B54" s="901" t="s">
        <v>739</v>
      </c>
      <c r="C54" s="901"/>
      <c r="D54" s="901"/>
    </row>
    <row r="55" spans="2:19" ht="13.5" customHeight="1">
      <c r="B55" s="900" t="s">
        <v>740</v>
      </c>
      <c r="C55" s="900"/>
      <c r="D55" s="900"/>
      <c r="E55" s="900" t="s">
        <v>655</v>
      </c>
      <c r="F55" s="900" t="s">
        <v>516</v>
      </c>
      <c r="G55" s="900"/>
      <c r="H55" s="900"/>
    </row>
    <row r="56" spans="2:19" ht="13.5" customHeight="1">
      <c r="N56" s="1271"/>
      <c r="O56" s="1271"/>
      <c r="P56" s="1271"/>
    </row>
    <row r="57" spans="2:19" ht="13.5" customHeight="1">
      <c r="E57" s="900" t="s">
        <v>655</v>
      </c>
      <c r="F57" s="1263" t="e">
        <f>IF(B20="","",F51)</f>
        <v>#VALUE!</v>
      </c>
      <c r="G57" s="1263"/>
      <c r="H57" s="1263"/>
      <c r="I57" s="900" t="s">
        <v>570</v>
      </c>
      <c r="J57" s="1263">
        <f>IF(B20="","",J14)</f>
        <v>0</v>
      </c>
      <c r="K57" s="1263"/>
      <c r="L57" s="1263"/>
      <c r="M57" s="900" t="s">
        <v>655</v>
      </c>
      <c r="N57" s="1263" t="e">
        <f>IF(B20="","",F57-J57)</f>
        <v>#VALUE!</v>
      </c>
      <c r="O57" s="1263"/>
      <c r="P57" s="1263"/>
      <c r="Q57" s="901" t="s">
        <v>45</v>
      </c>
      <c r="S57" s="902" t="s">
        <v>738</v>
      </c>
    </row>
    <row r="58" spans="2:19" ht="13.5" customHeight="1"/>
    <row r="59" spans="2:19" ht="13.5" customHeight="1">
      <c r="B59" s="901"/>
      <c r="C59" s="901"/>
      <c r="D59" s="901"/>
    </row>
    <row r="60" spans="2:19" ht="13.5" customHeight="1"/>
    <row r="61" spans="2:19" ht="13.5" customHeight="1">
      <c r="F61" s="900"/>
      <c r="G61" s="900"/>
      <c r="H61" s="900"/>
    </row>
    <row r="62" spans="2:19" ht="13.5" customHeight="1"/>
    <row r="63" spans="2:19" ht="13.5" customHeight="1">
      <c r="F63" s="900"/>
      <c r="G63" s="900"/>
      <c r="H63" s="900"/>
      <c r="J63" s="900"/>
      <c r="K63" s="900"/>
      <c r="L63" s="900"/>
      <c r="N63" s="900"/>
      <c r="O63" s="900"/>
      <c r="P63" s="900"/>
    </row>
    <row r="64" spans="2:19" ht="13.5" customHeight="1"/>
    <row r="65" spans="6:12" ht="13.5" customHeight="1"/>
    <row r="67" spans="6:12" ht="13.5" customHeight="1">
      <c r="F67" s="902"/>
      <c r="G67" s="902"/>
      <c r="H67" s="902"/>
      <c r="J67" s="902"/>
      <c r="K67" s="902"/>
      <c r="L67" s="902"/>
    </row>
  </sheetData>
  <mergeCells count="67">
    <mergeCell ref="B6:C6"/>
    <mergeCell ref="B7:C7"/>
    <mergeCell ref="B8:C8"/>
    <mergeCell ref="F8:I8"/>
    <mergeCell ref="K8:N8"/>
    <mergeCell ref="F9:I9"/>
    <mergeCell ref="J10:L10"/>
    <mergeCell ref="J11:L11"/>
    <mergeCell ref="J12:L12"/>
    <mergeCell ref="J13:L13"/>
    <mergeCell ref="J14:L14"/>
    <mergeCell ref="N17:P17"/>
    <mergeCell ref="F18:H18"/>
    <mergeCell ref="B19:D19"/>
    <mergeCell ref="F19:H19"/>
    <mergeCell ref="J19:L19"/>
    <mergeCell ref="N19:P19"/>
    <mergeCell ref="B20:D20"/>
    <mergeCell ref="F20:H20"/>
    <mergeCell ref="J20:L20"/>
    <mergeCell ref="N20:P20"/>
    <mergeCell ref="J26:L26"/>
    <mergeCell ref="J27:L27"/>
    <mergeCell ref="N28:Q28"/>
    <mergeCell ref="B32:D32"/>
    <mergeCell ref="F32:H32"/>
    <mergeCell ref="F34:H34"/>
    <mergeCell ref="J34:L34"/>
    <mergeCell ref="N34:P34"/>
    <mergeCell ref="B39:D39"/>
    <mergeCell ref="F39:H39"/>
    <mergeCell ref="F41:H41"/>
    <mergeCell ref="J41:L41"/>
    <mergeCell ref="N41:P41"/>
    <mergeCell ref="L48:N48"/>
    <mergeCell ref="L49:N49"/>
    <mergeCell ref="F51:H51"/>
    <mergeCell ref="B55:D55"/>
    <mergeCell ref="F55:H55"/>
    <mergeCell ref="F57:H57"/>
    <mergeCell ref="J57:L57"/>
    <mergeCell ref="N57:P57"/>
    <mergeCell ref="F61:H61"/>
    <mergeCell ref="F63:H63"/>
    <mergeCell ref="J63:L63"/>
    <mergeCell ref="N63:P63"/>
    <mergeCell ref="A2:R3"/>
    <mergeCell ref="B24:D25"/>
    <mergeCell ref="E24:E25"/>
    <mergeCell ref="F24:F25"/>
    <mergeCell ref="G24:G25"/>
    <mergeCell ref="E26:E27"/>
    <mergeCell ref="F26:H27"/>
    <mergeCell ref="I26:I27"/>
    <mergeCell ref="M26:M27"/>
    <mergeCell ref="N26:P27"/>
    <mergeCell ref="Q26:Q27"/>
    <mergeCell ref="B46:D47"/>
    <mergeCell ref="E46:E47"/>
    <mergeCell ref="F46:H47"/>
    <mergeCell ref="J46:J47"/>
    <mergeCell ref="E48:E49"/>
    <mergeCell ref="F48:H49"/>
    <mergeCell ref="I48:I49"/>
    <mergeCell ref="J48:J49"/>
    <mergeCell ref="K48:K49"/>
    <mergeCell ref="O48:O49"/>
  </mergeCells>
  <phoneticPr fontId="38"/>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sheetPr codeName="Sheet24">
    <tabColor indexed="12"/>
  </sheetPr>
  <dimension ref="A1:BT43"/>
  <sheetViews>
    <sheetView view="pageBreakPreview" zoomScaleSheetLayoutView="100" workbookViewId="0">
      <pane ySplit="1" topLeftCell="A29" activePane="bottomLeft" state="frozen"/>
      <selection pane="bottomLeft" activeCell="A2" sqref="A2"/>
    </sheetView>
  </sheetViews>
  <sheetFormatPr defaultColWidth="2.25" defaultRowHeight="18" customHeight="1"/>
  <cols>
    <col min="1" max="1" width="2.875" style="627" customWidth="1"/>
    <col min="2" max="16384" width="2.25" style="627" bestFit="1" customWidth="0"/>
  </cols>
  <sheetData>
    <row r="1" spans="1:72" s="571" customFormat="1" ht="51" customHeight="1"/>
    <row r="2" spans="1:72" ht="18" customHeight="1">
      <c r="AA2" s="1279" t="str">
        <f>IF(工事カルテ!AK85="",CONCATENATE(工事カルテ!AG85,工事カルテ!AF85,工事カルテ!AM85),CONCATENATE(工事カルテ!AG85,工事カルテ!AK85,工事カルテ!AM85))</f>
        <v>発○○第　　号</v>
      </c>
      <c r="AB2" s="1279"/>
      <c r="AC2" s="1279"/>
      <c r="AD2" s="1279"/>
      <c r="AE2" s="1279"/>
      <c r="AF2" s="1279"/>
      <c r="AG2" s="1279"/>
      <c r="AH2" s="1279"/>
      <c r="AI2" s="1279"/>
    </row>
    <row r="3" spans="1:72" ht="18" customHeight="1">
      <c r="AA3" s="1275" t="str">
        <f>IF(工事カルテ!AF86="","令和　年　月　日",工事カルテ!AF86)</f>
        <v>令和　年　月　日</v>
      </c>
      <c r="AB3" s="1275"/>
      <c r="AC3" s="1275"/>
      <c r="AD3" s="1275"/>
      <c r="AE3" s="1275"/>
      <c r="AF3" s="1275"/>
      <c r="AG3" s="1275"/>
      <c r="AH3" s="1275"/>
      <c r="AI3" s="1275"/>
    </row>
    <row r="4" spans="1:72" ht="18" customHeight="1"/>
    <row r="5" spans="1:72" ht="18" customHeight="1">
      <c r="A5" s="630">
        <f>IF(工事カルテ!I40="","",工事カルテ!I40)</f>
        <v>0</v>
      </c>
      <c r="D5" s="952"/>
    </row>
    <row r="6" spans="1:72" ht="18" customHeight="1">
      <c r="A6" s="631" t="str">
        <f>CONCATENATE(IF(工事カルテ!I41="","",工事カルテ!I41),"　様")</f>
        <v>　　様</v>
      </c>
      <c r="E6" s="954"/>
    </row>
    <row r="7" spans="1:72" ht="18" customHeight="1">
      <c r="E7" s="954"/>
    </row>
    <row r="8" spans="1:72" ht="18" customHeight="1"/>
    <row r="9" spans="1:72" ht="18" customHeight="1">
      <c r="V9" s="957" t="str">
        <f>CONCATENATE(工事カルテ!AT17,"　　",工事カルテ!AW17)</f>
        <v>倉吉市長　　広田　一恭</v>
      </c>
    </row>
    <row r="10" spans="1:72" ht="18" customHeight="1"/>
    <row r="11" spans="1:72" ht="18" customHeight="1"/>
    <row r="12" spans="1:72" ht="18" customHeight="1">
      <c r="A12" s="1273" t="s">
        <v>741</v>
      </c>
      <c r="B12" s="1273"/>
      <c r="C12" s="1273"/>
      <c r="D12" s="1273"/>
      <c r="E12" s="1273"/>
      <c r="F12" s="1273"/>
      <c r="G12" s="1273"/>
      <c r="H12" s="1273"/>
      <c r="I12" s="1273"/>
      <c r="J12" s="1273"/>
      <c r="K12" s="1273"/>
      <c r="L12" s="1273"/>
      <c r="M12" s="1273"/>
      <c r="N12" s="1273"/>
      <c r="O12" s="1273"/>
      <c r="P12" s="1273"/>
      <c r="Q12" s="1273"/>
      <c r="R12" s="1273"/>
      <c r="S12" s="1273"/>
      <c r="T12" s="1273"/>
      <c r="U12" s="1273"/>
      <c r="V12" s="1273"/>
      <c r="W12" s="1273"/>
      <c r="X12" s="1273"/>
      <c r="Y12" s="1273"/>
      <c r="Z12" s="1273"/>
      <c r="AA12" s="1273"/>
      <c r="AB12" s="1273"/>
      <c r="AC12" s="1273"/>
      <c r="AD12" s="1273"/>
      <c r="AE12" s="1273"/>
      <c r="AF12" s="1273"/>
      <c r="AG12" s="1273"/>
      <c r="AH12" s="1273"/>
      <c r="AI12" s="1273"/>
      <c r="AJ12" s="1273"/>
    </row>
    <row r="13" spans="1:72" ht="18" customHeight="1">
      <c r="A13" s="1273"/>
      <c r="B13" s="1273"/>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1273"/>
      <c r="AG13" s="1273"/>
      <c r="AH13" s="1273"/>
      <c r="AI13" s="1273"/>
      <c r="AJ13" s="1273"/>
    </row>
    <row r="14" spans="1:72" ht="18" customHeight="1">
      <c r="I14" s="956"/>
      <c r="J14" s="956"/>
      <c r="K14" s="956"/>
      <c r="L14" s="956"/>
      <c r="M14" s="956"/>
      <c r="N14" s="956"/>
      <c r="O14" s="956"/>
      <c r="P14" s="956"/>
      <c r="Q14" s="956"/>
      <c r="R14" s="956"/>
      <c r="S14" s="956"/>
      <c r="T14" s="956"/>
      <c r="U14" s="956"/>
      <c r="V14" s="956"/>
      <c r="W14" s="956"/>
      <c r="X14" s="956"/>
      <c r="Y14" s="956"/>
      <c r="Z14" s="956"/>
      <c r="AA14" s="956"/>
      <c r="AB14" s="956"/>
      <c r="AL14" s="627" t="s">
        <v>216</v>
      </c>
    </row>
    <row r="15" spans="1:72" ht="18" customHeight="1">
      <c r="AL15" s="627" t="str">
        <f>変更通知!AL8</f>
        <v>　令和-118年1月0日</v>
      </c>
    </row>
    <row r="16" spans="1:72" ht="18" customHeight="1">
      <c r="A16" s="1274" t="str">
        <f>CONCATENATE(AL15,AL16)</f>
        <v>　令和-118年1月0日付けで請負契約を締結した下記工事について、建設工事請負契約書第38条第２項に規定する協議を次により行います。</v>
      </c>
      <c r="B16" s="1274"/>
      <c r="C16" s="1274"/>
      <c r="D16" s="1274"/>
      <c r="E16" s="1274"/>
      <c r="F16" s="1274"/>
      <c r="G16" s="1274"/>
      <c r="H16" s="1274"/>
      <c r="I16" s="1274"/>
      <c r="J16" s="1274"/>
      <c r="K16" s="1274"/>
      <c r="L16" s="1274"/>
      <c r="M16" s="1274"/>
      <c r="N16" s="1274"/>
      <c r="O16" s="1274"/>
      <c r="P16" s="1274"/>
      <c r="Q16" s="1274"/>
      <c r="R16" s="1274"/>
      <c r="S16" s="1274"/>
      <c r="T16" s="1274"/>
      <c r="U16" s="1274"/>
      <c r="V16" s="1274"/>
      <c r="W16" s="1274"/>
      <c r="X16" s="1274"/>
      <c r="Y16" s="1274"/>
      <c r="Z16" s="1274"/>
      <c r="AA16" s="1274"/>
      <c r="AB16" s="1274"/>
      <c r="AC16" s="1274"/>
      <c r="AD16" s="1274"/>
      <c r="AE16" s="1274"/>
      <c r="AF16" s="1274"/>
      <c r="AG16" s="1274"/>
      <c r="AH16" s="1274"/>
      <c r="AI16" s="1274"/>
      <c r="AJ16" s="1274"/>
      <c r="AL16" s="1261" t="s">
        <v>742</v>
      </c>
      <c r="AM16" s="1261"/>
      <c r="AN16" s="1261"/>
      <c r="AO16" s="1261"/>
      <c r="AP16" s="1261"/>
      <c r="AQ16" s="1261"/>
      <c r="AR16" s="1261"/>
      <c r="AS16" s="1261"/>
      <c r="AT16" s="1261"/>
      <c r="AU16" s="1261"/>
      <c r="AV16" s="1261"/>
      <c r="AW16" s="1261"/>
      <c r="AX16" s="1261"/>
      <c r="AY16" s="1261"/>
      <c r="AZ16" s="1261"/>
      <c r="BA16" s="1261"/>
      <c r="BB16" s="1261"/>
      <c r="BC16" s="1261"/>
      <c r="BD16" s="1261"/>
      <c r="BE16" s="1261"/>
      <c r="BF16" s="1261"/>
      <c r="BG16" s="1261"/>
      <c r="BH16" s="1261"/>
      <c r="BI16" s="1261"/>
      <c r="BJ16" s="1261"/>
      <c r="BK16" s="1261"/>
      <c r="BL16" s="1261"/>
      <c r="BM16" s="1261"/>
      <c r="BN16" s="1261"/>
      <c r="BO16" s="1261"/>
      <c r="BP16" s="1261"/>
      <c r="BQ16" s="1261"/>
      <c r="BR16" s="1261"/>
      <c r="BS16" s="1261"/>
      <c r="BT16" s="1261"/>
    </row>
    <row r="17" spans="1:72" ht="18" customHeight="1">
      <c r="A17" s="1274"/>
      <c r="B17" s="1274"/>
      <c r="C17" s="1274"/>
      <c r="D17" s="1274"/>
      <c r="E17" s="1274"/>
      <c r="F17" s="1274"/>
      <c r="G17" s="1274"/>
      <c r="H17" s="1274"/>
      <c r="I17" s="1274"/>
      <c r="J17" s="1274"/>
      <c r="K17" s="1274"/>
      <c r="L17" s="1274"/>
      <c r="M17" s="1274"/>
      <c r="N17" s="1274"/>
      <c r="O17" s="1274"/>
      <c r="P17" s="1274"/>
      <c r="Q17" s="1274"/>
      <c r="R17" s="1274"/>
      <c r="S17" s="1274"/>
      <c r="T17" s="1274"/>
      <c r="U17" s="1274"/>
      <c r="V17" s="1274"/>
      <c r="W17" s="1274"/>
      <c r="X17" s="1274"/>
      <c r="Y17" s="1274"/>
      <c r="Z17" s="1274"/>
      <c r="AA17" s="1274"/>
      <c r="AB17" s="1274"/>
      <c r="AC17" s="1274"/>
      <c r="AD17" s="1274"/>
      <c r="AE17" s="1274"/>
      <c r="AF17" s="1274"/>
      <c r="AG17" s="1274"/>
      <c r="AH17" s="1274"/>
      <c r="AI17" s="1274"/>
      <c r="AJ17" s="1274"/>
      <c r="AL17" s="1261"/>
      <c r="AM17" s="1261"/>
      <c r="AN17" s="1261"/>
      <c r="AO17" s="1261"/>
      <c r="AP17" s="1261"/>
      <c r="AQ17" s="1261"/>
      <c r="AR17" s="1261"/>
      <c r="AS17" s="1261"/>
      <c r="AT17" s="1261"/>
      <c r="AU17" s="1261"/>
      <c r="AV17" s="1261"/>
      <c r="AW17" s="1261"/>
      <c r="AX17" s="1261"/>
      <c r="AY17" s="1261"/>
      <c r="AZ17" s="1261"/>
      <c r="BA17" s="1261"/>
      <c r="BB17" s="1261"/>
      <c r="BC17" s="1261"/>
      <c r="BD17" s="1261"/>
      <c r="BE17" s="1261"/>
      <c r="BF17" s="1261"/>
      <c r="BG17" s="1261"/>
      <c r="BH17" s="1261"/>
      <c r="BI17" s="1261"/>
      <c r="BJ17" s="1261"/>
      <c r="BK17" s="1261"/>
      <c r="BL17" s="1261"/>
      <c r="BM17" s="1261"/>
      <c r="BN17" s="1261"/>
      <c r="BO17" s="1261"/>
      <c r="BP17" s="1261"/>
      <c r="BQ17" s="1261"/>
      <c r="BR17" s="1261"/>
      <c r="BS17" s="1261"/>
      <c r="BT17" s="1261"/>
    </row>
    <row r="18" spans="1:72" ht="18" customHeight="1">
      <c r="AM18" s="633"/>
      <c r="AN18" s="633"/>
      <c r="AO18" s="633"/>
      <c r="AP18" s="633"/>
      <c r="AQ18" s="633"/>
      <c r="AR18" s="633"/>
      <c r="AS18" s="633"/>
      <c r="AT18" s="633"/>
      <c r="AU18" s="633"/>
      <c r="AV18" s="633"/>
      <c r="AW18" s="633"/>
      <c r="AX18" s="633"/>
      <c r="AY18" s="633"/>
      <c r="AZ18" s="633"/>
      <c r="BA18" s="633"/>
      <c r="BB18" s="633"/>
      <c r="BC18" s="633"/>
      <c r="BD18" s="633"/>
      <c r="BE18" s="633"/>
      <c r="BF18" s="633"/>
      <c r="BG18" s="633"/>
      <c r="BH18" s="633"/>
      <c r="BI18" s="633"/>
      <c r="BJ18" s="633"/>
      <c r="BK18" s="633"/>
      <c r="BL18" s="633"/>
      <c r="BM18" s="633"/>
      <c r="BN18" s="633"/>
      <c r="BO18" s="633"/>
      <c r="BP18" s="633"/>
      <c r="BQ18" s="633"/>
      <c r="BR18" s="633"/>
      <c r="BS18" s="633"/>
      <c r="BT18" s="633"/>
    </row>
    <row r="19" spans="1:72" ht="18" customHeight="1">
      <c r="R19" s="671" t="s">
        <v>595</v>
      </c>
      <c r="S19" s="671"/>
      <c r="BQ19" s="633"/>
      <c r="BR19" s="633"/>
      <c r="BS19" s="633"/>
      <c r="BT19" s="633"/>
    </row>
    <row r="20" spans="1:72" ht="18" customHeight="1"/>
    <row r="21" spans="1:72" ht="18" customHeight="1">
      <c r="B21" s="949" t="s">
        <v>174</v>
      </c>
      <c r="C21" s="949"/>
      <c r="D21" s="953" t="s">
        <v>255</v>
      </c>
      <c r="E21" s="953"/>
      <c r="F21" s="953"/>
      <c r="G21" s="953"/>
      <c r="H21" s="953"/>
      <c r="K21" s="957">
        <f>IF(工事カルテ!H6="","",工事カルテ!H6)</f>
        <v>0</v>
      </c>
    </row>
    <row r="22" spans="1:72" ht="18" customHeight="1">
      <c r="B22" s="949" t="s">
        <v>307</v>
      </c>
      <c r="C22" s="949"/>
      <c r="D22" s="953" t="s">
        <v>164</v>
      </c>
      <c r="E22" s="953"/>
      <c r="F22" s="953"/>
      <c r="G22" s="953"/>
      <c r="H22" s="953"/>
      <c r="K22" s="957">
        <f>IF(工事カルテ!H7="","",工事カルテ!H7)</f>
        <v>0</v>
      </c>
    </row>
    <row r="23" spans="1:72" ht="18.75" customHeight="1">
      <c r="B23" s="949" t="s">
        <v>679</v>
      </c>
      <c r="C23" s="949"/>
      <c r="D23" s="953" t="s">
        <v>725</v>
      </c>
      <c r="E23" s="953"/>
      <c r="F23" s="953"/>
      <c r="G23" s="953"/>
      <c r="H23" s="953"/>
      <c r="K23" s="958" t="str">
        <f>IF(部分引渡代金算出!J11="","　　　　　",DBCS(FIXED(部分引渡代金算出!J11,0)))</f>
        <v>０</v>
      </c>
    </row>
    <row r="24" spans="1:72" ht="18.75" customHeight="1">
      <c r="B24" s="949" t="s">
        <v>318</v>
      </c>
      <c r="C24" s="949"/>
      <c r="D24" s="953" t="s">
        <v>285</v>
      </c>
      <c r="E24" s="953"/>
      <c r="F24" s="953"/>
      <c r="G24" s="953"/>
      <c r="H24" s="953"/>
      <c r="K24" s="1275" t="str">
        <f>IF(部分引渡代金算出!F8="","令和　年　月　日",部分引渡代金算出!F8)</f>
        <v>令和 　年 　月 　日</v>
      </c>
      <c r="L24" s="1275"/>
      <c r="M24" s="1275"/>
      <c r="N24" s="1275"/>
      <c r="O24" s="1275"/>
      <c r="P24" s="1275"/>
      <c r="Q24" s="1275"/>
      <c r="R24" s="1275"/>
      <c r="S24" s="1275"/>
      <c r="T24" s="671" t="s">
        <v>286</v>
      </c>
      <c r="U24" s="671"/>
      <c r="V24" s="1275" t="str">
        <f>IF(部分引渡代金算出!K8="","令和　年　月　日",部分引渡代金算出!K8)</f>
        <v>令和 　年 　月 　日</v>
      </c>
      <c r="W24" s="1275"/>
      <c r="X24" s="1275"/>
      <c r="Y24" s="1275"/>
      <c r="Z24" s="1275"/>
      <c r="AA24" s="1275"/>
      <c r="AB24" s="1275"/>
      <c r="AC24" s="1275"/>
      <c r="AD24" s="1275"/>
    </row>
    <row r="25" spans="1:72" ht="18" customHeight="1">
      <c r="B25" s="949" t="s">
        <v>680</v>
      </c>
      <c r="C25" s="949"/>
      <c r="D25" s="953" t="s">
        <v>198</v>
      </c>
      <c r="E25" s="953"/>
      <c r="F25" s="953"/>
      <c r="G25" s="953"/>
      <c r="H25" s="953"/>
    </row>
    <row r="26" spans="1:72" ht="18" customHeight="1">
      <c r="B26" s="949" t="s">
        <v>581</v>
      </c>
      <c r="C26" s="949" t="s">
        <v>174</v>
      </c>
      <c r="D26" s="671" t="s">
        <v>49</v>
      </c>
      <c r="E26" s="953" t="s">
        <v>483</v>
      </c>
      <c r="F26" s="953"/>
      <c r="G26" s="953"/>
      <c r="K26" s="1276" t="str">
        <f>IF(工事カルテ!AB83="","令和　年　月　日（　）",工事カルテ!AB83)</f>
        <v>令和　年　月　日（　）</v>
      </c>
      <c r="L26" s="1276"/>
      <c r="M26" s="1276"/>
      <c r="N26" s="1276"/>
      <c r="O26" s="1276"/>
      <c r="P26" s="1276"/>
      <c r="Q26" s="1276"/>
      <c r="R26" s="1276"/>
      <c r="S26" s="1276"/>
      <c r="T26" s="1276"/>
      <c r="U26" s="1276"/>
      <c r="W26" s="957" t="str">
        <f>IF(工事カルテ!AJ83="","午前（午後）　時　分",工事カルテ!AJ83)</f>
        <v>午前（午後）　時　分</v>
      </c>
    </row>
    <row r="27" spans="1:72" ht="18" customHeight="1">
      <c r="B27" s="949" t="s">
        <v>581</v>
      </c>
      <c r="C27" s="949" t="s">
        <v>307</v>
      </c>
      <c r="D27" s="671" t="s">
        <v>49</v>
      </c>
      <c r="E27" s="953" t="s">
        <v>262</v>
      </c>
      <c r="F27" s="953"/>
      <c r="G27" s="953"/>
      <c r="K27" s="957" t="str">
        <f>IF(工事カルテ!AB84="","倉吉市役所　　課",工事カルテ!AB84)</f>
        <v>倉吉市役所　　課</v>
      </c>
    </row>
    <row r="28" spans="1:72" ht="18" customHeight="1">
      <c r="B28" s="949" t="s">
        <v>581</v>
      </c>
      <c r="C28" s="949" t="s">
        <v>679</v>
      </c>
      <c r="D28" s="671" t="s">
        <v>49</v>
      </c>
      <c r="E28" s="953" t="s">
        <v>521</v>
      </c>
      <c r="F28" s="953"/>
      <c r="G28" s="953"/>
      <c r="H28" s="607"/>
      <c r="K28" s="627" t="s">
        <v>19</v>
      </c>
    </row>
    <row r="29" spans="1:72" ht="18" customHeight="1">
      <c r="B29" s="949"/>
      <c r="C29" s="949"/>
      <c r="D29" s="671"/>
      <c r="E29" s="953"/>
      <c r="F29" s="953"/>
      <c r="G29" s="953"/>
      <c r="H29" s="607"/>
      <c r="M29" s="627" t="s">
        <v>743</v>
      </c>
      <c r="P29" s="1277" t="e">
        <f>IF(部分引渡代金算出!N41="","　　　　　　　　",DBCS(FIXED(部分引渡代金算出!N41,0)))</f>
        <v>#VALUE!</v>
      </c>
    </row>
    <row r="30" spans="1:72" ht="18" customHeight="1">
      <c r="B30" s="949"/>
      <c r="C30" s="949"/>
      <c r="D30" s="671"/>
      <c r="E30" s="953"/>
      <c r="F30" s="953"/>
      <c r="G30" s="953"/>
      <c r="H30" s="607"/>
      <c r="P30" s="1278"/>
    </row>
    <row r="31" spans="1:72" ht="18" customHeight="1">
      <c r="B31" s="949"/>
      <c r="C31" s="949"/>
      <c r="D31" s="671"/>
      <c r="E31" s="953"/>
      <c r="F31" s="953"/>
      <c r="G31" s="953"/>
      <c r="H31" s="607"/>
    </row>
    <row r="32" spans="1:72" ht="18" customHeight="1">
      <c r="A32" s="948"/>
      <c r="B32" s="950"/>
      <c r="C32" s="950"/>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row>
    <row r="35" spans="2:47" ht="18" customHeight="1">
      <c r="B35" s="951" t="s">
        <v>568</v>
      </c>
      <c r="C35" s="951"/>
      <c r="D35" s="951"/>
      <c r="E35" s="951"/>
      <c r="F35" s="951"/>
      <c r="G35" s="951"/>
      <c r="H35" s="951"/>
      <c r="I35" s="951"/>
      <c r="J35" s="951"/>
      <c r="K35" s="951"/>
      <c r="L35" s="951"/>
      <c r="M35" s="951"/>
      <c r="N35" s="951"/>
      <c r="O35" s="951"/>
      <c r="P35" s="951"/>
      <c r="Q35" s="951"/>
    </row>
    <row r="36" spans="2:47" ht="18" customHeight="1">
      <c r="B36" s="951"/>
      <c r="C36" s="951"/>
      <c r="D36" s="951"/>
      <c r="E36" s="951"/>
      <c r="F36" s="951"/>
      <c r="G36" s="951"/>
      <c r="H36" s="951"/>
      <c r="I36" s="951"/>
      <c r="J36" s="951"/>
      <c r="K36" s="951"/>
      <c r="L36" s="951"/>
      <c r="M36" s="951"/>
      <c r="N36" s="951"/>
      <c r="O36" s="951"/>
      <c r="P36" s="951"/>
      <c r="Q36" s="951"/>
    </row>
    <row r="37" spans="2:47" ht="18" customHeight="1"/>
    <row r="38" spans="2:47" ht="18" customHeight="1">
      <c r="C38" s="607" t="s">
        <v>686</v>
      </c>
      <c r="D38" s="607"/>
      <c r="E38" s="607"/>
      <c r="F38" s="607"/>
      <c r="G38" s="607"/>
      <c r="H38" s="607"/>
      <c r="I38" s="607"/>
      <c r="J38" s="607"/>
      <c r="K38" s="607"/>
      <c r="L38" s="607"/>
    </row>
    <row r="39" spans="2:47" ht="18" customHeight="1"/>
    <row r="40" spans="2:47" ht="18" customHeight="1">
      <c r="N40" s="962" t="s">
        <v>413</v>
      </c>
      <c r="O40" s="962"/>
      <c r="P40" s="962"/>
      <c r="Q40" s="962"/>
      <c r="R40" s="962"/>
      <c r="S40" s="962"/>
      <c r="U40" s="957">
        <f>IF(工事カルテ!I39="","受注者　住　　　　所",工事カルテ!I39)</f>
        <v>0</v>
      </c>
      <c r="AO40" s="969"/>
      <c r="AP40" s="969"/>
      <c r="AQ40" s="969"/>
      <c r="AR40" s="969"/>
      <c r="AS40" s="969"/>
      <c r="AT40" s="605"/>
      <c r="AU40" s="605"/>
    </row>
    <row r="41" spans="2:47" ht="18" customHeight="1">
      <c r="N41" s="962" t="s">
        <v>80</v>
      </c>
      <c r="O41" s="962"/>
      <c r="P41" s="962"/>
      <c r="Q41" s="962"/>
      <c r="R41" s="962"/>
      <c r="S41" s="962"/>
      <c r="U41" s="957">
        <f>IF(工事カルテ!I40="","　　　　商号又は名称",工事カルテ!I40)</f>
        <v>0</v>
      </c>
      <c r="AO41" s="969"/>
      <c r="AP41" s="969"/>
      <c r="AQ41" s="969"/>
      <c r="AR41" s="969"/>
      <c r="AS41" s="969"/>
      <c r="AT41" s="969"/>
      <c r="AU41" s="969"/>
    </row>
    <row r="42" spans="2:47" ht="18" customHeight="1">
      <c r="N42" s="962" t="s">
        <v>688</v>
      </c>
      <c r="O42" s="962"/>
      <c r="P42" s="962"/>
      <c r="Q42" s="962"/>
      <c r="R42" s="962"/>
      <c r="S42" s="962"/>
      <c r="U42" s="957" t="str">
        <f>IF(工事カルテ!I41="","　　　　代表者職氏名",工事カルテ!I41)</f>
        <v>　</v>
      </c>
      <c r="AH42" s="627" t="s">
        <v>128</v>
      </c>
      <c r="AO42" s="969"/>
      <c r="AP42" s="969"/>
      <c r="AQ42" s="969"/>
      <c r="AR42" s="969"/>
      <c r="AS42" s="969"/>
      <c r="AT42" s="605"/>
      <c r="AU42" s="605"/>
    </row>
    <row r="43" spans="2:47" ht="18" customHeight="1">
      <c r="AO43" s="969"/>
      <c r="AP43" s="969"/>
      <c r="AQ43" s="969"/>
      <c r="AR43" s="969"/>
      <c r="AS43" s="969"/>
      <c r="AT43" s="969"/>
      <c r="AU43" s="969"/>
    </row>
  </sheetData>
  <mergeCells count="22">
    <mergeCell ref="AA2:AI2"/>
    <mergeCell ref="AA3:AI3"/>
    <mergeCell ref="R19:S19"/>
    <mergeCell ref="D21:H21"/>
    <mergeCell ref="D22:H22"/>
    <mergeCell ref="D23:H23"/>
    <mergeCell ref="D24:H24"/>
    <mergeCell ref="K24:S24"/>
    <mergeCell ref="T24:U24"/>
    <mergeCell ref="V24:AD24"/>
    <mergeCell ref="D25:H25"/>
    <mergeCell ref="E26:G26"/>
    <mergeCell ref="K26:U26"/>
    <mergeCell ref="E27:G27"/>
    <mergeCell ref="E28:G28"/>
    <mergeCell ref="N40:S40"/>
    <mergeCell ref="N41:S41"/>
    <mergeCell ref="N42:S42"/>
    <mergeCell ref="A12:AJ13"/>
    <mergeCell ref="A16:AJ17"/>
    <mergeCell ref="AL16:BT17"/>
    <mergeCell ref="B35:Q36"/>
  </mergeCells>
  <phoneticPr fontId="38"/>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sheetPr codeName="Sheet27">
    <tabColor indexed="12"/>
  </sheetPr>
  <dimension ref="A1:BT42"/>
  <sheetViews>
    <sheetView view="pageBreakPreview" zoomScaleSheetLayoutView="100" workbookViewId="0">
      <pane ySplit="1" topLeftCell="A2" activePane="bottomLeft" state="frozen"/>
      <selection pane="bottomLeft"/>
    </sheetView>
  </sheetViews>
  <sheetFormatPr defaultColWidth="2.25" defaultRowHeight="18" customHeight="1"/>
  <cols>
    <col min="1" max="1" width="2.875" style="627" customWidth="1"/>
    <col min="2" max="37" width="2.25" style="627" bestFit="1" customWidth="0"/>
    <col min="38" max="38" width="2.25" style="627"/>
    <col min="39" max="16384" width="2.25" style="627" bestFit="1" customWidth="0"/>
  </cols>
  <sheetData>
    <row r="1" spans="1:72" s="571" customFormat="1" ht="51" customHeight="1"/>
    <row r="2" spans="1:72" ht="18" customHeight="1">
      <c r="AA2" s="963" t="str">
        <f>IF(工事カルテ!L51="","倉○○第○○号",工事カルテ!L51)</f>
        <v>倉○○第○○号</v>
      </c>
      <c r="AB2" s="963"/>
      <c r="AC2" s="963"/>
      <c r="AD2" s="963"/>
      <c r="AE2" s="963"/>
      <c r="AF2" s="963"/>
      <c r="AG2" s="963"/>
      <c r="AH2" s="963"/>
      <c r="AI2" s="963"/>
    </row>
    <row r="3" spans="1:72" ht="18" customHeight="1">
      <c r="AA3" s="959" t="str">
        <f>IF(工事カルテ!L52="","令和　年　月　日",工事カルテ!L52)</f>
        <v>令和　年　月　日</v>
      </c>
      <c r="AB3" s="959"/>
      <c r="AC3" s="959"/>
      <c r="AD3" s="959"/>
      <c r="AE3" s="959"/>
      <c r="AF3" s="959"/>
      <c r="AG3" s="959"/>
      <c r="AH3" s="959"/>
      <c r="AI3" s="959"/>
    </row>
    <row r="4" spans="1:72" ht="18" customHeight="1"/>
    <row r="5" spans="1:72" ht="18" customHeight="1">
      <c r="A5" s="1280">
        <f>IF(工事カルテ!I40="","",工事カルテ!I40)</f>
        <v>0</v>
      </c>
      <c r="D5" s="952"/>
    </row>
    <row r="6" spans="1:72" ht="18" customHeight="1">
      <c r="A6" s="1281" t="str">
        <f>CONCATENATE(IF(工事カルテ!I41="","",工事カルテ!I41),"　様")</f>
        <v>　　様</v>
      </c>
      <c r="E6" s="954"/>
    </row>
    <row r="7" spans="1:72" ht="18" customHeight="1">
      <c r="A7" s="1282"/>
      <c r="E7" s="954"/>
    </row>
    <row r="8" spans="1:72" ht="18" customHeight="1"/>
    <row r="9" spans="1:72" ht="18" customHeight="1">
      <c r="V9" s="961" t="str">
        <f>CONCATENATE(工事カルテ!AT17,"　　",工事カルテ!AW17)</f>
        <v>倉吉市長　　広田　一恭</v>
      </c>
    </row>
    <row r="10" spans="1:72" ht="18" customHeight="1"/>
    <row r="11" spans="1:72" ht="18" customHeight="1"/>
    <row r="12" spans="1:72" ht="18" customHeight="1">
      <c r="A12" s="1273" t="s">
        <v>744</v>
      </c>
      <c r="B12" s="1273"/>
      <c r="C12" s="1273"/>
      <c r="D12" s="1273"/>
      <c r="E12" s="1273"/>
      <c r="F12" s="1273"/>
      <c r="G12" s="1273"/>
      <c r="H12" s="1273"/>
      <c r="I12" s="1273"/>
      <c r="J12" s="1273"/>
      <c r="K12" s="1273"/>
      <c r="L12" s="1273"/>
      <c r="M12" s="1273"/>
      <c r="N12" s="1273"/>
      <c r="O12" s="1273"/>
      <c r="P12" s="1273"/>
      <c r="Q12" s="1273"/>
      <c r="R12" s="1273"/>
      <c r="S12" s="1273"/>
      <c r="T12" s="1273"/>
      <c r="U12" s="1273"/>
      <c r="V12" s="1273"/>
      <c r="W12" s="1273"/>
      <c r="X12" s="1273"/>
      <c r="Y12" s="1273"/>
      <c r="Z12" s="1273"/>
      <c r="AA12" s="1273"/>
      <c r="AB12" s="1273"/>
      <c r="AC12" s="1273"/>
      <c r="AD12" s="1273"/>
      <c r="AE12" s="1273"/>
      <c r="AF12" s="1273"/>
      <c r="AG12" s="1273"/>
      <c r="AH12" s="1273"/>
      <c r="AI12" s="1273"/>
      <c r="AJ12" s="1273"/>
    </row>
    <row r="13" spans="1:72" ht="18" customHeight="1">
      <c r="A13" s="1273"/>
      <c r="B13" s="1273"/>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1273"/>
      <c r="AG13" s="1273"/>
      <c r="AH13" s="1273"/>
      <c r="AI13" s="1273"/>
      <c r="AJ13" s="1273"/>
    </row>
    <row r="14" spans="1:72" ht="18" customHeight="1">
      <c r="I14" s="953"/>
      <c r="J14" s="953"/>
      <c r="K14" s="953"/>
      <c r="L14" s="953"/>
      <c r="M14" s="953"/>
      <c r="N14" s="953"/>
      <c r="O14" s="953"/>
      <c r="P14" s="953"/>
      <c r="Q14" s="953"/>
      <c r="R14" s="953"/>
      <c r="S14" s="953"/>
      <c r="T14" s="953"/>
      <c r="U14" s="953"/>
      <c r="V14" s="953"/>
      <c r="W14" s="953"/>
      <c r="X14" s="953"/>
      <c r="Y14" s="953"/>
      <c r="Z14" s="953"/>
      <c r="AA14" s="953"/>
      <c r="AB14" s="953"/>
      <c r="AL14" s="627" t="s">
        <v>216</v>
      </c>
    </row>
    <row r="15" spans="1:72" ht="18" customHeight="1">
      <c r="AL15" s="627" t="str">
        <f>変更通知!AL8</f>
        <v>　令和-118年1月0日</v>
      </c>
      <c r="AM15" s="1285"/>
      <c r="AN15" s="1285"/>
      <c r="AO15" s="1285"/>
      <c r="AP15" s="1285"/>
      <c r="AQ15" s="1285"/>
      <c r="AR15" s="1285"/>
    </row>
    <row r="16" spans="1:72" ht="18" customHeight="1">
      <c r="A16" s="1283" t="str">
        <f>CONCATENATE(AL15,AL16,CHAR(10),)</f>
        <v xml:space="preserve">　令和-118年1月0日付けで請負契約を締結した下記工事の工事目的物について、下記のとおり使用したいので建設工事請負契約書第33条第１項に規定する承諾をお願いします。
</v>
      </c>
      <c r="B16" s="1283"/>
      <c r="C16" s="1283"/>
      <c r="D16" s="1283"/>
      <c r="E16" s="1283"/>
      <c r="F16" s="1283"/>
      <c r="G16" s="1283"/>
      <c r="H16" s="1283"/>
      <c r="I16" s="1283"/>
      <c r="J16" s="1283"/>
      <c r="K16" s="1283"/>
      <c r="L16" s="1283"/>
      <c r="M16" s="1283"/>
      <c r="N16" s="1283"/>
      <c r="O16" s="1283"/>
      <c r="P16" s="1283"/>
      <c r="Q16" s="1283"/>
      <c r="R16" s="1283"/>
      <c r="S16" s="1283"/>
      <c r="T16" s="1283"/>
      <c r="U16" s="1283"/>
      <c r="V16" s="1283"/>
      <c r="W16" s="1283"/>
      <c r="X16" s="1283"/>
      <c r="Y16" s="1283"/>
      <c r="Z16" s="1283"/>
      <c r="AA16" s="1283"/>
      <c r="AB16" s="1283"/>
      <c r="AC16" s="1283"/>
      <c r="AD16" s="1283"/>
      <c r="AE16" s="1283"/>
      <c r="AF16" s="1283"/>
      <c r="AG16" s="1283"/>
      <c r="AH16" s="1283"/>
      <c r="AI16" s="1283"/>
      <c r="AJ16" s="1283"/>
      <c r="AL16" s="1261" t="s">
        <v>436</v>
      </c>
      <c r="AM16" s="1261"/>
      <c r="AN16" s="1261"/>
      <c r="AO16" s="1261"/>
      <c r="AP16" s="1261"/>
      <c r="AQ16" s="1261"/>
      <c r="AR16" s="1261"/>
      <c r="AS16" s="1261"/>
      <c r="AT16" s="1261"/>
      <c r="AU16" s="1261"/>
      <c r="AV16" s="1261"/>
      <c r="AW16" s="1261"/>
      <c r="AX16" s="1261"/>
      <c r="AY16" s="1261"/>
      <c r="AZ16" s="1261"/>
      <c r="BA16" s="1261"/>
      <c r="BB16" s="1261"/>
      <c r="BC16" s="1261"/>
      <c r="BD16" s="1261"/>
      <c r="BE16" s="1261"/>
      <c r="BF16" s="1261"/>
      <c r="BG16" s="1261"/>
      <c r="BH16" s="1261"/>
      <c r="BI16" s="1261"/>
      <c r="BJ16" s="1261"/>
      <c r="BK16" s="1261"/>
      <c r="BL16" s="1261"/>
      <c r="BM16" s="1261"/>
      <c r="BN16" s="1261"/>
      <c r="BO16" s="1261"/>
      <c r="BP16" s="1261"/>
      <c r="BQ16" s="1261"/>
      <c r="BR16" s="1261"/>
      <c r="BS16" s="1261"/>
      <c r="BT16" s="1261"/>
    </row>
    <row r="17" spans="1:72" ht="18" customHeight="1">
      <c r="A17" s="1283"/>
      <c r="B17" s="1283"/>
      <c r="C17" s="1283"/>
      <c r="D17" s="1283"/>
      <c r="E17" s="1283"/>
      <c r="F17" s="1283"/>
      <c r="G17" s="1283"/>
      <c r="H17" s="1283"/>
      <c r="I17" s="1283"/>
      <c r="J17" s="1283"/>
      <c r="K17" s="1283"/>
      <c r="L17" s="1283"/>
      <c r="M17" s="1283"/>
      <c r="N17" s="1283"/>
      <c r="O17" s="1283"/>
      <c r="P17" s="1283"/>
      <c r="Q17" s="1283"/>
      <c r="R17" s="1283"/>
      <c r="S17" s="1283"/>
      <c r="T17" s="1283"/>
      <c r="U17" s="1283"/>
      <c r="V17" s="1283"/>
      <c r="W17" s="1283"/>
      <c r="X17" s="1283"/>
      <c r="Y17" s="1283"/>
      <c r="Z17" s="1283"/>
      <c r="AA17" s="1283"/>
      <c r="AB17" s="1283"/>
      <c r="AC17" s="1283"/>
      <c r="AD17" s="1283"/>
      <c r="AE17" s="1283"/>
      <c r="AF17" s="1283"/>
      <c r="AG17" s="1283"/>
      <c r="AH17" s="1283"/>
      <c r="AI17" s="1283"/>
      <c r="AJ17" s="1283"/>
      <c r="AL17" s="1261"/>
      <c r="AM17" s="1261"/>
      <c r="AN17" s="1261"/>
      <c r="AO17" s="1261"/>
      <c r="AP17" s="1261"/>
      <c r="AQ17" s="1261"/>
      <c r="AR17" s="1261"/>
      <c r="AS17" s="1261"/>
      <c r="AT17" s="1261"/>
      <c r="AU17" s="1261"/>
      <c r="AV17" s="1261"/>
      <c r="AW17" s="1261"/>
      <c r="AX17" s="1261"/>
      <c r="AY17" s="1261"/>
      <c r="AZ17" s="1261"/>
      <c r="BA17" s="1261"/>
      <c r="BB17" s="1261"/>
      <c r="BC17" s="1261"/>
      <c r="BD17" s="1261"/>
      <c r="BE17" s="1261"/>
      <c r="BF17" s="1261"/>
      <c r="BG17" s="1261"/>
      <c r="BH17" s="1261"/>
      <c r="BI17" s="1261"/>
      <c r="BJ17" s="1261"/>
      <c r="BK17" s="1261"/>
      <c r="BL17" s="1261"/>
      <c r="BM17" s="1261"/>
      <c r="BN17" s="1261"/>
      <c r="BO17" s="1261"/>
      <c r="BP17" s="1261"/>
      <c r="BQ17" s="1261"/>
      <c r="BR17" s="1261"/>
      <c r="BS17" s="1261"/>
      <c r="BT17" s="1261"/>
    </row>
    <row r="18" spans="1:72" ht="18" customHeight="1">
      <c r="A18" s="1283"/>
      <c r="B18" s="1283"/>
      <c r="C18" s="1283"/>
      <c r="D18" s="1283"/>
      <c r="E18" s="1283"/>
      <c r="F18" s="1283"/>
      <c r="G18" s="1283"/>
      <c r="H18" s="1283"/>
      <c r="I18" s="1283"/>
      <c r="J18" s="1283"/>
      <c r="K18" s="1283"/>
      <c r="L18" s="1283"/>
      <c r="M18" s="1283"/>
      <c r="N18" s="1283"/>
      <c r="O18" s="1283"/>
      <c r="P18" s="1283"/>
      <c r="Q18" s="1283"/>
      <c r="R18" s="1283"/>
      <c r="S18" s="1283"/>
      <c r="T18" s="1283"/>
      <c r="U18" s="1283"/>
      <c r="V18" s="1283"/>
      <c r="W18" s="1283"/>
      <c r="X18" s="1283"/>
      <c r="Y18" s="1283"/>
      <c r="Z18" s="1283"/>
      <c r="AA18" s="1283"/>
      <c r="AB18" s="1283"/>
      <c r="AC18" s="1283"/>
      <c r="AD18" s="1283"/>
      <c r="AE18" s="1283"/>
      <c r="AF18" s="1283"/>
      <c r="AG18" s="1283"/>
      <c r="AH18" s="1283"/>
      <c r="AI18" s="1283"/>
      <c r="AJ18" s="1283"/>
      <c r="AL18" s="633"/>
      <c r="AM18" s="633"/>
      <c r="AN18" s="633"/>
      <c r="AO18" s="633"/>
      <c r="AP18" s="633"/>
      <c r="AQ18" s="633"/>
      <c r="AR18" s="633"/>
      <c r="AS18" s="633"/>
      <c r="AT18" s="633"/>
      <c r="AU18" s="633"/>
      <c r="AV18" s="633"/>
      <c r="AW18" s="633"/>
      <c r="AX18" s="633"/>
      <c r="AY18" s="633"/>
      <c r="AZ18" s="633"/>
      <c r="BA18" s="633"/>
      <c r="BB18" s="633"/>
      <c r="BC18" s="633"/>
      <c r="BD18" s="633"/>
      <c r="BE18" s="633"/>
      <c r="BF18" s="633"/>
      <c r="BG18" s="633"/>
      <c r="BH18" s="633"/>
      <c r="BI18" s="633"/>
      <c r="BJ18" s="633"/>
      <c r="BK18" s="633"/>
      <c r="BL18" s="633"/>
      <c r="BM18" s="633"/>
      <c r="BN18" s="633"/>
      <c r="BO18" s="633"/>
      <c r="BP18" s="633"/>
      <c r="BQ18" s="633"/>
      <c r="BR18" s="633"/>
      <c r="BS18" s="633"/>
      <c r="BT18" s="633"/>
    </row>
    <row r="19" spans="1:72" ht="18" customHeight="1">
      <c r="BQ19" s="633"/>
      <c r="BR19" s="633"/>
      <c r="BS19" s="633"/>
      <c r="BT19" s="633"/>
    </row>
    <row r="20" spans="1:72" ht="18" customHeight="1">
      <c r="A20" s="722" t="s">
        <v>595</v>
      </c>
      <c r="B20" s="722"/>
      <c r="C20" s="722"/>
      <c r="D20" s="722"/>
      <c r="E20" s="722"/>
      <c r="F20" s="722"/>
      <c r="G20" s="722"/>
      <c r="H20" s="722"/>
      <c r="I20" s="722"/>
      <c r="J20" s="722"/>
      <c r="K20" s="722"/>
      <c r="L20" s="722"/>
      <c r="M20" s="722"/>
      <c r="N20" s="722"/>
      <c r="O20" s="722"/>
      <c r="P20" s="722"/>
      <c r="Q20" s="722"/>
      <c r="R20" s="722"/>
      <c r="S20" s="722"/>
      <c r="T20" s="722"/>
      <c r="U20" s="722"/>
      <c r="V20" s="722"/>
      <c r="W20" s="722"/>
      <c r="X20" s="722"/>
      <c r="Y20" s="722"/>
      <c r="Z20" s="722"/>
      <c r="AA20" s="722"/>
      <c r="AB20" s="722"/>
      <c r="AC20" s="722"/>
      <c r="AD20" s="722"/>
      <c r="AE20" s="722"/>
      <c r="AF20" s="722"/>
      <c r="AG20" s="722"/>
      <c r="AH20" s="722"/>
      <c r="AI20" s="722"/>
      <c r="AJ20" s="722"/>
      <c r="BQ20" s="633"/>
      <c r="BR20" s="633"/>
      <c r="BS20" s="633"/>
      <c r="BT20" s="633"/>
    </row>
    <row r="21" spans="1:72" ht="18" customHeight="1"/>
    <row r="22" spans="1:72" ht="18" customHeight="1"/>
    <row r="23" spans="1:72" ht="18" customHeight="1">
      <c r="B23" s="949" t="s">
        <v>174</v>
      </c>
      <c r="C23" s="949"/>
      <c r="D23" s="953" t="s">
        <v>255</v>
      </c>
      <c r="E23" s="953"/>
      <c r="F23" s="953"/>
      <c r="G23" s="953"/>
      <c r="H23" s="953"/>
      <c r="K23" s="957">
        <f>IF(工事カルテ!H6="","",工事カルテ!H6)</f>
        <v>0</v>
      </c>
    </row>
    <row r="24" spans="1:72" ht="18" customHeight="1">
      <c r="B24" s="949" t="s">
        <v>307</v>
      </c>
      <c r="C24" s="949"/>
      <c r="D24" s="953" t="s">
        <v>164</v>
      </c>
      <c r="E24" s="953"/>
      <c r="F24" s="953"/>
      <c r="G24" s="953"/>
      <c r="H24" s="953"/>
      <c r="K24" s="957">
        <f>IF(工事カルテ!H7="","",工事カルテ!H7)</f>
        <v>0</v>
      </c>
    </row>
    <row r="25" spans="1:72" ht="18.75" customHeight="1">
      <c r="B25" s="949" t="s">
        <v>679</v>
      </c>
      <c r="C25" s="949"/>
      <c r="D25" s="953" t="s">
        <v>725</v>
      </c>
      <c r="E25" s="953"/>
      <c r="F25" s="953"/>
      <c r="G25" s="953"/>
      <c r="H25" s="953"/>
      <c r="K25" s="958" t="str">
        <f>IF(工事カルテ!W64="","",DBCS(FIXED(工事カルテ!W64,0)))</f>
        <v>０</v>
      </c>
      <c r="BD25" s="957"/>
    </row>
    <row r="26" spans="1:72" ht="18.75" customHeight="1">
      <c r="B26" s="949" t="s">
        <v>318</v>
      </c>
      <c r="C26" s="949"/>
      <c r="D26" s="953" t="s">
        <v>285</v>
      </c>
      <c r="E26" s="953"/>
      <c r="F26" s="953"/>
      <c r="G26" s="953"/>
      <c r="H26" s="953"/>
      <c r="K26" s="1275">
        <f>IF(工事カルテ!H12="","令和　年　月　日",工事カルテ!H12)</f>
        <v>0</v>
      </c>
      <c r="L26" s="1275"/>
      <c r="M26" s="1275"/>
      <c r="N26" s="1275"/>
      <c r="O26" s="1275"/>
      <c r="P26" s="1275"/>
      <c r="Q26" s="1275"/>
      <c r="R26" s="1275"/>
      <c r="S26" s="1275"/>
      <c r="T26" s="671" t="s">
        <v>286</v>
      </c>
      <c r="U26" s="671"/>
      <c r="V26" s="1275">
        <f>IF(工事カルテ!AH64="","令和 　年 　月 　日",工事カルテ!AH64)</f>
        <v>0</v>
      </c>
      <c r="W26" s="1275"/>
      <c r="X26" s="1275"/>
      <c r="Y26" s="1275"/>
      <c r="Z26" s="1275"/>
      <c r="AA26" s="1275"/>
      <c r="AB26" s="1275"/>
      <c r="AC26" s="1275"/>
      <c r="AD26" s="1275"/>
    </row>
    <row r="27" spans="1:72" ht="18" customHeight="1">
      <c r="B27" s="949" t="s">
        <v>680</v>
      </c>
      <c r="C27" s="949"/>
      <c r="D27" s="953" t="s">
        <v>745</v>
      </c>
      <c r="E27" s="953"/>
      <c r="F27" s="953"/>
      <c r="G27" s="953"/>
      <c r="H27" s="953"/>
    </row>
    <row r="28" spans="1:72" ht="18" customHeight="1">
      <c r="B28" s="949" t="s">
        <v>581</v>
      </c>
      <c r="C28" s="949" t="s">
        <v>174</v>
      </c>
      <c r="D28" s="671" t="s">
        <v>49</v>
      </c>
      <c r="E28" s="953" t="s">
        <v>663</v>
      </c>
      <c r="F28" s="953"/>
      <c r="G28" s="953"/>
      <c r="K28" s="1284" t="str">
        <f>IF(工事カルテ!Z51="","",工事カルテ!Z51)</f>
        <v>工事が完了した部分</v>
      </c>
      <c r="L28" s="1284"/>
      <c r="M28" s="1284"/>
      <c r="N28" s="1284"/>
      <c r="O28" s="1284"/>
      <c r="P28" s="1284"/>
      <c r="Q28" s="1284"/>
      <c r="R28" s="1284"/>
      <c r="S28" s="1284"/>
      <c r="T28" s="1284"/>
      <c r="U28" s="1284"/>
      <c r="V28" s="1284"/>
      <c r="W28" s="1284"/>
      <c r="X28" s="1284"/>
      <c r="Y28" s="1284"/>
      <c r="Z28" s="1284"/>
      <c r="AA28" s="1284"/>
      <c r="AB28" s="1284"/>
      <c r="AC28" s="1284"/>
      <c r="AD28" s="1284"/>
      <c r="AL28" s="627" t="s">
        <v>59</v>
      </c>
    </row>
    <row r="29" spans="1:72" ht="18" customHeight="1">
      <c r="B29" s="949" t="s">
        <v>581</v>
      </c>
      <c r="C29" s="949" t="s">
        <v>307</v>
      </c>
      <c r="D29" s="671" t="s">
        <v>49</v>
      </c>
      <c r="E29" s="953" t="s">
        <v>520</v>
      </c>
      <c r="F29" s="953"/>
      <c r="G29" s="953"/>
      <c r="K29" s="959" t="str">
        <f>IF(工事カルテ!Z52="","令和　年　月　日",工事カルテ!Z52)</f>
        <v>工事が完了した日</v>
      </c>
      <c r="L29" s="959"/>
      <c r="M29" s="959"/>
      <c r="N29" s="959"/>
      <c r="O29" s="959"/>
      <c r="P29" s="959"/>
      <c r="Q29" s="959"/>
      <c r="R29" s="959"/>
      <c r="S29" s="959"/>
      <c r="T29" s="671" t="s">
        <v>286</v>
      </c>
      <c r="U29" s="671"/>
      <c r="V29" s="959" t="str">
        <f>IF(工事カルテ!AH52="","令和　年　月　日",工事カルテ!AH52)</f>
        <v>引渡しの日まで</v>
      </c>
      <c r="W29" s="959"/>
      <c r="X29" s="959"/>
      <c r="Y29" s="959"/>
      <c r="Z29" s="959"/>
      <c r="AA29" s="959"/>
      <c r="AB29" s="959"/>
      <c r="AC29" s="959"/>
      <c r="AD29" s="959"/>
      <c r="AL29" s="627" t="s">
        <v>352</v>
      </c>
      <c r="AT29" s="627" t="s">
        <v>286</v>
      </c>
      <c r="AV29" s="627" t="s">
        <v>746</v>
      </c>
    </row>
    <row r="30" spans="1:72" ht="18" customHeight="1">
      <c r="B30" s="949"/>
      <c r="C30" s="949"/>
      <c r="D30" s="671"/>
      <c r="E30" s="953"/>
      <c r="F30" s="953"/>
      <c r="G30" s="953"/>
      <c r="H30" s="607"/>
    </row>
    <row r="31" spans="1:72" ht="18" customHeight="1">
      <c r="B31" s="949"/>
      <c r="C31" s="949"/>
      <c r="D31" s="671"/>
      <c r="E31" s="953"/>
      <c r="F31" s="953"/>
      <c r="G31" s="953"/>
      <c r="H31" s="607"/>
      <c r="P31" s="1278"/>
    </row>
    <row r="32" spans="1:72" ht="18" customHeight="1">
      <c r="A32" s="948"/>
      <c r="B32" s="950"/>
      <c r="C32" s="950"/>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row>
    <row r="35" spans="2:47" ht="18" customHeight="1">
      <c r="B35" s="951" t="s">
        <v>568</v>
      </c>
      <c r="C35" s="951"/>
      <c r="D35" s="951"/>
      <c r="E35" s="951"/>
      <c r="F35" s="951"/>
      <c r="G35" s="951"/>
      <c r="H35" s="951"/>
      <c r="I35" s="951"/>
      <c r="J35" s="951"/>
      <c r="K35" s="951"/>
      <c r="L35" s="951"/>
      <c r="M35" s="951"/>
      <c r="N35" s="951"/>
      <c r="O35" s="951"/>
      <c r="P35" s="951"/>
      <c r="Q35" s="951"/>
    </row>
    <row r="36" spans="2:47" ht="18" customHeight="1">
      <c r="B36" s="951"/>
      <c r="C36" s="951"/>
      <c r="D36" s="951"/>
      <c r="E36" s="951"/>
      <c r="F36" s="951"/>
      <c r="G36" s="951"/>
      <c r="H36" s="951"/>
      <c r="I36" s="951"/>
      <c r="J36" s="951"/>
      <c r="K36" s="951"/>
      <c r="L36" s="951"/>
      <c r="M36" s="951"/>
      <c r="N36" s="951"/>
      <c r="O36" s="951"/>
      <c r="P36" s="951"/>
      <c r="Q36" s="951"/>
    </row>
    <row r="37" spans="2:47" ht="18" customHeight="1">
      <c r="AO37" s="969"/>
      <c r="AP37" s="969"/>
      <c r="AQ37" s="969"/>
      <c r="AR37" s="969"/>
      <c r="AS37" s="969"/>
      <c r="AT37" s="605"/>
      <c r="AU37" s="605"/>
    </row>
    <row r="38" spans="2:47" ht="18" customHeight="1">
      <c r="C38" s="607" t="s">
        <v>686</v>
      </c>
      <c r="D38" s="607"/>
      <c r="E38" s="607"/>
      <c r="F38" s="607"/>
      <c r="G38" s="607"/>
      <c r="H38" s="607"/>
      <c r="I38" s="607"/>
      <c r="J38" s="607"/>
      <c r="K38" s="607"/>
      <c r="L38" s="607"/>
      <c r="AN38" s="969"/>
      <c r="AO38" s="969"/>
      <c r="AP38" s="969"/>
      <c r="AQ38" s="969"/>
      <c r="AR38" s="969"/>
      <c r="AS38" s="605"/>
      <c r="AT38" s="605"/>
    </row>
    <row r="39" spans="2:47" ht="18" customHeight="1">
      <c r="AO39" s="969"/>
      <c r="AP39" s="969"/>
      <c r="AQ39" s="969"/>
      <c r="AR39" s="969"/>
      <c r="AS39" s="969"/>
      <c r="AT39" s="969"/>
      <c r="AU39" s="969"/>
    </row>
    <row r="40" spans="2:47" ht="18" customHeight="1">
      <c r="N40" s="962" t="s">
        <v>413</v>
      </c>
      <c r="O40" s="962"/>
      <c r="P40" s="962"/>
      <c r="Q40" s="962"/>
      <c r="R40" s="962"/>
      <c r="S40" s="962"/>
      <c r="U40" s="957">
        <f>IF(工事カルテ!I39="","受注者　住　　　　所",工事カルテ!I39)</f>
        <v>0</v>
      </c>
    </row>
    <row r="41" spans="2:47" ht="18" customHeight="1">
      <c r="N41" s="962" t="s">
        <v>80</v>
      </c>
      <c r="O41" s="962"/>
      <c r="P41" s="962"/>
      <c r="Q41" s="962"/>
      <c r="R41" s="962"/>
      <c r="S41" s="962"/>
      <c r="U41" s="957">
        <f>IF(工事カルテ!I40="","　　　　商号又は名称",工事カルテ!I40)</f>
        <v>0</v>
      </c>
    </row>
    <row r="42" spans="2:47" ht="18" customHeight="1">
      <c r="N42" s="962" t="s">
        <v>688</v>
      </c>
      <c r="O42" s="962"/>
      <c r="P42" s="962"/>
      <c r="Q42" s="962"/>
      <c r="R42" s="962"/>
      <c r="S42" s="962"/>
      <c r="U42" s="957" t="str">
        <f>IF(工事カルテ!I41="","　　　　代表者職氏名",工事カルテ!I41)</f>
        <v>　</v>
      </c>
      <c r="AH42" s="627" t="s">
        <v>128</v>
      </c>
    </row>
  </sheetData>
  <mergeCells count="25">
    <mergeCell ref="AA2:AI2"/>
    <mergeCell ref="AA3:AI3"/>
    <mergeCell ref="A20:AJ20"/>
    <mergeCell ref="D23:H23"/>
    <mergeCell ref="D24:H24"/>
    <mergeCell ref="D25:H25"/>
    <mergeCell ref="D26:H26"/>
    <mergeCell ref="K26:S26"/>
    <mergeCell ref="T26:U26"/>
    <mergeCell ref="V26:AD26"/>
    <mergeCell ref="D27:H27"/>
    <mergeCell ref="E28:G28"/>
    <mergeCell ref="K28:AD28"/>
    <mergeCell ref="E29:G29"/>
    <mergeCell ref="K29:S29"/>
    <mergeCell ref="T29:U29"/>
    <mergeCell ref="V29:AD29"/>
    <mergeCell ref="E30:G30"/>
    <mergeCell ref="N40:S40"/>
    <mergeCell ref="N41:S41"/>
    <mergeCell ref="N42:S42"/>
    <mergeCell ref="A12:AJ13"/>
    <mergeCell ref="A16:AJ18"/>
    <mergeCell ref="AL16:BT17"/>
    <mergeCell ref="B35:Q36"/>
  </mergeCells>
  <phoneticPr fontId="38"/>
  <hyperlinks>
    <hyperlink ref="A5" location="工事カルテ!I40"/>
    <hyperlink ref="A6" location="書類一覧!I41"/>
    <hyperlink ref="V9" location="工事カルテ!AW17"/>
    <hyperlink ref="AA2:AI2" location="工事カルテ!L51"/>
    <hyperlink ref="AA3:AI3" location="工事カルテ!L52"/>
    <hyperlink ref="K29:S29" location="工事カルテ!Z52"/>
    <hyperlink ref="V29:AD29" location="工事カルテ!AH52"/>
  </hyperlinks>
  <pageMargins left="0.78740157480314954" right="0.78740157480314954" top="0.98425196850393704" bottom="0.78740157480314954" header="0.51181102362204722" footer="0.51181102362204722"/>
  <pageSetup paperSize="9" fitToWidth="1" fitToHeight="1" orientation="portrait" usePrinterDefaults="1" blackAndWhite="1"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5">
    <tabColor indexed="8"/>
  </sheetPr>
  <dimension ref="A1:I55"/>
  <sheetViews>
    <sheetView workbookViewId="0">
      <pane xSplit="1" ySplit="2" topLeftCell="B3" activePane="bottomRight" state="frozen"/>
      <selection pane="topRight"/>
      <selection pane="bottomLeft"/>
      <selection pane="bottomRight" activeCell="B25" sqref="B25"/>
    </sheetView>
  </sheetViews>
  <sheetFormatPr defaultRowHeight="15" customHeight="1"/>
  <cols>
    <col min="1" max="1" width="3.625" style="514" customWidth="1"/>
    <col min="2" max="2" width="31.875" style="515" customWidth="1"/>
    <col min="3" max="5" width="7.5" style="515" customWidth="1"/>
    <col min="6" max="6" width="39.375" style="515" customWidth="1"/>
    <col min="7" max="9" width="9" style="515" customWidth="1"/>
    <col min="10" max="16384" width="9" style="515" bestFit="1" customWidth="1"/>
  </cols>
  <sheetData>
    <row r="1" spans="1:9" ht="18" customHeight="1">
      <c r="A1" s="516" t="s">
        <v>54</v>
      </c>
      <c r="B1" s="529"/>
      <c r="C1" s="529"/>
      <c r="D1" s="529"/>
      <c r="E1" s="529"/>
      <c r="F1" s="529"/>
      <c r="G1" s="529"/>
      <c r="H1" s="529"/>
      <c r="I1" s="529"/>
    </row>
    <row r="2" spans="1:9" ht="18" customHeight="1">
      <c r="A2" s="517"/>
      <c r="B2" s="529" t="s">
        <v>66</v>
      </c>
      <c r="C2" s="529"/>
      <c r="D2" s="529"/>
      <c r="E2" s="529"/>
      <c r="F2" s="529"/>
      <c r="G2" s="529"/>
      <c r="H2" s="529"/>
      <c r="I2" s="529"/>
    </row>
    <row r="3" spans="1:9" ht="18" customHeight="1">
      <c r="A3" s="517"/>
      <c r="B3" s="529" t="s">
        <v>70</v>
      </c>
      <c r="C3" s="529"/>
      <c r="D3" s="529"/>
      <c r="E3" s="529"/>
      <c r="F3" s="529"/>
      <c r="G3" s="529"/>
      <c r="H3" s="529"/>
      <c r="I3" s="529"/>
    </row>
    <row r="4" spans="1:9" ht="18" customHeight="1">
      <c r="A4" s="517"/>
      <c r="B4" s="529" t="s">
        <v>72</v>
      </c>
      <c r="C4" s="529"/>
      <c r="D4" s="529"/>
      <c r="E4" s="529"/>
      <c r="F4" s="529"/>
      <c r="G4" s="529"/>
      <c r="H4" s="529"/>
      <c r="I4" s="529"/>
    </row>
    <row r="5" spans="1:9" ht="18" customHeight="1">
      <c r="A5" s="517"/>
      <c r="B5" s="529" t="s">
        <v>83</v>
      </c>
      <c r="C5" s="529"/>
      <c r="D5" s="529"/>
      <c r="E5" s="529"/>
      <c r="F5" s="529"/>
      <c r="G5" s="529"/>
      <c r="H5" s="529"/>
      <c r="I5" s="529"/>
    </row>
    <row r="6" spans="1:9" ht="18" customHeight="1">
      <c r="A6" s="517"/>
      <c r="B6" s="529"/>
      <c r="C6" s="529"/>
      <c r="D6" s="529"/>
      <c r="E6" s="529"/>
      <c r="F6" s="529"/>
      <c r="G6" s="529"/>
      <c r="H6" s="529"/>
      <c r="I6" s="529"/>
    </row>
    <row r="7" spans="1:9" ht="18" customHeight="1">
      <c r="A7" s="518"/>
      <c r="B7" s="518" t="s">
        <v>85</v>
      </c>
      <c r="C7" s="537" t="s">
        <v>87</v>
      </c>
      <c r="D7" s="541" t="s">
        <v>88</v>
      </c>
      <c r="E7" s="543" t="s">
        <v>71</v>
      </c>
      <c r="F7" s="518" t="s">
        <v>68</v>
      </c>
      <c r="G7" s="529"/>
      <c r="H7" s="529"/>
      <c r="I7" s="529"/>
    </row>
    <row r="8" spans="1:9" ht="18" customHeight="1">
      <c r="A8" s="519"/>
      <c r="B8" s="519"/>
      <c r="C8" s="538"/>
      <c r="D8" s="542"/>
      <c r="E8" s="544"/>
      <c r="F8" s="519"/>
      <c r="G8" s="529"/>
      <c r="H8" s="529"/>
      <c r="I8" s="529"/>
    </row>
    <row r="9" spans="1:9" ht="18" customHeight="1">
      <c r="A9" s="520" t="s">
        <v>91</v>
      </c>
      <c r="B9" s="530" t="s">
        <v>94</v>
      </c>
      <c r="C9" s="539"/>
      <c r="D9" s="539"/>
      <c r="E9" s="545"/>
      <c r="F9" s="547" t="s">
        <v>96</v>
      </c>
      <c r="G9" s="529"/>
      <c r="H9" s="529"/>
      <c r="I9" s="529"/>
    </row>
    <row r="10" spans="1:9" ht="18" customHeight="1">
      <c r="A10" s="521"/>
      <c r="B10" s="530" t="s">
        <v>99</v>
      </c>
      <c r="C10" s="539"/>
      <c r="D10" s="539"/>
      <c r="E10" s="545"/>
      <c r="F10" s="548"/>
      <c r="G10" s="529"/>
      <c r="H10" s="529"/>
      <c r="I10" s="529"/>
    </row>
    <row r="11" spans="1:9" ht="18" customHeight="1">
      <c r="A11" s="522" t="s">
        <v>44</v>
      </c>
      <c r="B11" s="531" t="s">
        <v>109</v>
      </c>
      <c r="C11" s="539"/>
      <c r="D11" s="539" t="s">
        <v>55</v>
      </c>
      <c r="E11" s="545"/>
      <c r="F11" s="549" t="s">
        <v>105</v>
      </c>
      <c r="G11" s="529"/>
      <c r="H11" s="529"/>
      <c r="I11" s="529"/>
    </row>
    <row r="12" spans="1:9" ht="18" customHeight="1">
      <c r="A12" s="523"/>
      <c r="B12" s="531" t="s">
        <v>92</v>
      </c>
      <c r="C12" s="539"/>
      <c r="D12" s="539" t="s">
        <v>55</v>
      </c>
      <c r="E12" s="545"/>
      <c r="F12" s="550"/>
      <c r="G12" s="529"/>
      <c r="H12" s="529"/>
      <c r="I12" s="529"/>
    </row>
    <row r="13" spans="1:9" ht="18" customHeight="1">
      <c r="A13" s="523"/>
      <c r="B13" s="532" t="s">
        <v>111</v>
      </c>
      <c r="C13" s="539"/>
      <c r="D13" s="539" t="s">
        <v>86</v>
      </c>
      <c r="E13" s="545"/>
      <c r="F13" s="550"/>
      <c r="G13" s="529"/>
      <c r="H13" s="529"/>
      <c r="I13" s="529"/>
    </row>
    <row r="14" spans="1:9" ht="18" customHeight="1">
      <c r="A14" s="523"/>
      <c r="B14" s="533" t="s">
        <v>114</v>
      </c>
      <c r="C14" s="539"/>
      <c r="D14" s="539"/>
      <c r="E14" s="545" t="s">
        <v>12</v>
      </c>
      <c r="F14" s="551"/>
      <c r="G14" s="529"/>
      <c r="H14" s="529"/>
      <c r="I14" s="529"/>
    </row>
    <row r="15" spans="1:9" ht="18" customHeight="1">
      <c r="A15" s="524"/>
      <c r="B15" s="531" t="s">
        <v>117</v>
      </c>
      <c r="C15" s="539"/>
      <c r="D15" s="539"/>
      <c r="E15" s="545" t="s">
        <v>119</v>
      </c>
      <c r="F15" s="552"/>
      <c r="G15" s="529"/>
      <c r="H15" s="529"/>
      <c r="I15" s="529"/>
    </row>
    <row r="16" spans="1:9" ht="18" customHeight="1">
      <c r="A16" s="522" t="s">
        <v>76</v>
      </c>
      <c r="B16" s="533" t="s">
        <v>121</v>
      </c>
      <c r="C16" s="539" t="s">
        <v>112</v>
      </c>
      <c r="D16" s="539" t="s">
        <v>38</v>
      </c>
      <c r="E16" s="545"/>
      <c r="F16" s="549" t="s">
        <v>101</v>
      </c>
      <c r="G16" s="529"/>
      <c r="H16" s="556" t="s">
        <v>766</v>
      </c>
      <c r="I16" s="529"/>
    </row>
    <row r="17" spans="1:9" ht="18" customHeight="1">
      <c r="A17" s="523"/>
      <c r="B17" s="533" t="s">
        <v>51</v>
      </c>
      <c r="C17" s="539"/>
      <c r="D17" s="539"/>
      <c r="E17" s="545"/>
      <c r="F17" s="551"/>
      <c r="G17" s="529"/>
      <c r="H17" s="529"/>
      <c r="I17" s="529"/>
    </row>
    <row r="18" spans="1:9" ht="18" customHeight="1">
      <c r="A18" s="523"/>
      <c r="B18" s="533" t="s">
        <v>123</v>
      </c>
      <c r="C18" s="539" t="s">
        <v>127</v>
      </c>
      <c r="D18" s="539" t="s">
        <v>32</v>
      </c>
      <c r="E18" s="545"/>
      <c r="F18" s="553"/>
      <c r="G18" s="529"/>
      <c r="H18" s="529"/>
      <c r="I18" s="529"/>
    </row>
    <row r="19" spans="1:9" ht="18" customHeight="1">
      <c r="A19" s="523"/>
      <c r="B19" s="533" t="s">
        <v>129</v>
      </c>
      <c r="C19" s="539"/>
      <c r="D19" s="539"/>
      <c r="E19" s="545" t="s">
        <v>119</v>
      </c>
      <c r="F19" s="549" t="s">
        <v>105</v>
      </c>
      <c r="G19" s="529"/>
      <c r="H19" s="529"/>
      <c r="I19" s="529"/>
    </row>
    <row r="20" spans="1:9" ht="18" customHeight="1">
      <c r="A20" s="523"/>
      <c r="B20" s="533" t="s">
        <v>90</v>
      </c>
      <c r="C20" s="539"/>
      <c r="D20" s="539"/>
      <c r="E20" s="545" t="s">
        <v>119</v>
      </c>
      <c r="F20" s="554"/>
      <c r="G20" s="529"/>
      <c r="H20" s="529"/>
      <c r="I20" s="529"/>
    </row>
    <row r="21" spans="1:9" ht="18" customHeight="1">
      <c r="A21" s="523"/>
      <c r="B21" s="530" t="s">
        <v>52</v>
      </c>
      <c r="C21" s="539"/>
      <c r="D21" s="539"/>
      <c r="E21" s="545" t="s">
        <v>758</v>
      </c>
      <c r="F21" s="550" t="s">
        <v>470</v>
      </c>
      <c r="G21" s="529"/>
      <c r="H21" s="529"/>
      <c r="I21" s="529"/>
    </row>
    <row r="22" spans="1:9" ht="18" customHeight="1">
      <c r="A22" s="523"/>
      <c r="B22" s="530" t="s">
        <v>132</v>
      </c>
      <c r="C22" s="539" t="s">
        <v>74</v>
      </c>
      <c r="D22" s="539" t="s">
        <v>48</v>
      </c>
      <c r="E22" s="545"/>
      <c r="F22" s="552"/>
      <c r="G22" s="529"/>
      <c r="H22" s="529"/>
      <c r="I22" s="529"/>
    </row>
    <row r="23" spans="1:9" ht="18" customHeight="1">
      <c r="A23" s="522" t="s">
        <v>141</v>
      </c>
      <c r="B23" s="530" t="s">
        <v>144</v>
      </c>
      <c r="C23" s="539" t="s">
        <v>30</v>
      </c>
      <c r="D23" s="539" t="s">
        <v>145</v>
      </c>
      <c r="E23" s="545"/>
      <c r="F23" s="555"/>
      <c r="G23" s="529"/>
      <c r="H23" s="529"/>
      <c r="I23" s="529"/>
    </row>
    <row r="24" spans="1:9" ht="18" customHeight="1">
      <c r="A24" s="523"/>
      <c r="B24" s="530" t="s">
        <v>131</v>
      </c>
      <c r="C24" s="539" t="s">
        <v>146</v>
      </c>
      <c r="D24" s="539" t="s">
        <v>153</v>
      </c>
      <c r="E24" s="545"/>
      <c r="F24" s="555"/>
      <c r="G24" s="529"/>
      <c r="H24" s="529"/>
      <c r="I24" s="529"/>
    </row>
    <row r="25" spans="1:9" ht="18" customHeight="1">
      <c r="A25" s="523"/>
      <c r="B25" s="530" t="s">
        <v>155</v>
      </c>
      <c r="C25" s="539" t="s">
        <v>151</v>
      </c>
      <c r="D25" s="539" t="s">
        <v>84</v>
      </c>
      <c r="E25" s="545"/>
      <c r="F25" s="555"/>
      <c r="G25" s="529"/>
      <c r="H25" s="529"/>
      <c r="I25" s="529"/>
    </row>
    <row r="26" spans="1:9" ht="18" customHeight="1">
      <c r="A26" s="523"/>
      <c r="B26" s="534" t="s">
        <v>159</v>
      </c>
      <c r="C26" s="539"/>
      <c r="D26" s="539"/>
      <c r="E26" s="545"/>
      <c r="F26" s="555" t="s">
        <v>161</v>
      </c>
      <c r="G26" s="529"/>
      <c r="H26" s="529"/>
      <c r="I26" s="529"/>
    </row>
    <row r="27" spans="1:9" ht="18" customHeight="1">
      <c r="A27" s="523"/>
      <c r="B27" s="534" t="s">
        <v>162</v>
      </c>
      <c r="C27" s="539"/>
      <c r="D27" s="539"/>
      <c r="E27" s="545"/>
      <c r="F27" s="555" t="s">
        <v>161</v>
      </c>
      <c r="G27" s="529"/>
      <c r="H27" s="529"/>
      <c r="I27" s="529"/>
    </row>
    <row r="28" spans="1:9" ht="18" customHeight="1">
      <c r="A28" s="524"/>
      <c r="B28" s="530" t="s">
        <v>122</v>
      </c>
      <c r="C28" s="539" t="s">
        <v>163</v>
      </c>
      <c r="D28" s="539" t="s">
        <v>167</v>
      </c>
      <c r="E28" s="545"/>
      <c r="F28" s="556" t="s">
        <v>532</v>
      </c>
      <c r="G28" s="529"/>
      <c r="H28" s="529"/>
      <c r="I28" s="529"/>
    </row>
    <row r="29" spans="1:9" ht="18" customHeight="1">
      <c r="A29" s="523" t="s">
        <v>169</v>
      </c>
      <c r="B29" s="530" t="s">
        <v>170</v>
      </c>
      <c r="C29" s="539"/>
      <c r="D29" s="539"/>
      <c r="E29" s="545"/>
      <c r="F29" s="557"/>
      <c r="G29" s="529"/>
      <c r="H29" s="529"/>
      <c r="I29" s="529"/>
    </row>
    <row r="30" spans="1:9" ht="18" customHeight="1">
      <c r="A30" s="523"/>
      <c r="B30" s="530" t="s">
        <v>171</v>
      </c>
      <c r="C30" s="539"/>
      <c r="D30" s="539"/>
      <c r="E30" s="545"/>
      <c r="F30" s="555"/>
      <c r="G30" s="529"/>
      <c r="H30" s="529"/>
      <c r="I30" s="529"/>
    </row>
    <row r="31" spans="1:9" ht="18" customHeight="1">
      <c r="A31" s="523"/>
      <c r="B31" s="535" t="s">
        <v>801</v>
      </c>
      <c r="C31" s="539"/>
      <c r="D31" s="539"/>
      <c r="E31" s="545"/>
      <c r="F31" s="555"/>
      <c r="G31" s="529"/>
      <c r="H31" s="529"/>
      <c r="I31" s="529"/>
    </row>
    <row r="32" spans="1:9" ht="18" customHeight="1">
      <c r="A32" s="523"/>
      <c r="B32" s="535" t="s">
        <v>803</v>
      </c>
      <c r="C32" s="539"/>
      <c r="D32" s="539"/>
      <c r="E32" s="545"/>
      <c r="F32" s="555"/>
      <c r="G32" s="529"/>
      <c r="H32" s="529"/>
      <c r="I32" s="529"/>
    </row>
    <row r="33" spans="1:9" ht="18" customHeight="1">
      <c r="A33" s="523"/>
      <c r="B33" s="530" t="s">
        <v>175</v>
      </c>
      <c r="C33" s="539" t="s">
        <v>178</v>
      </c>
      <c r="D33" s="539" t="s">
        <v>167</v>
      </c>
      <c r="E33" s="545"/>
      <c r="F33" s="548"/>
      <c r="G33" s="529"/>
      <c r="H33" s="529"/>
      <c r="I33" s="529"/>
    </row>
    <row r="34" spans="1:9" ht="18" customHeight="1">
      <c r="A34" s="522" t="s">
        <v>179</v>
      </c>
      <c r="B34" s="530" t="s">
        <v>183</v>
      </c>
      <c r="C34" s="539" t="s">
        <v>184</v>
      </c>
      <c r="D34" s="539" t="s">
        <v>188</v>
      </c>
      <c r="E34" s="545"/>
      <c r="F34" s="548"/>
      <c r="G34" s="529"/>
      <c r="H34" s="529"/>
      <c r="I34" s="529"/>
    </row>
    <row r="35" spans="1:9" ht="18" customHeight="1">
      <c r="A35" s="523"/>
      <c r="B35" s="530" t="s">
        <v>190</v>
      </c>
      <c r="C35" s="539"/>
      <c r="D35" s="539"/>
      <c r="E35" s="545"/>
      <c r="F35" s="548"/>
      <c r="G35" s="529"/>
      <c r="H35" s="529"/>
      <c r="I35" s="529"/>
    </row>
    <row r="36" spans="1:9" ht="18" customHeight="1">
      <c r="A36" s="523"/>
      <c r="B36" s="530" t="s">
        <v>191</v>
      </c>
      <c r="C36" s="539"/>
      <c r="D36" s="539"/>
      <c r="E36" s="545"/>
      <c r="F36" s="548"/>
      <c r="G36" s="529"/>
      <c r="H36" s="529"/>
      <c r="I36" s="529"/>
    </row>
    <row r="37" spans="1:9" ht="18" customHeight="1">
      <c r="A37" s="524"/>
      <c r="B37" s="530" t="s">
        <v>193</v>
      </c>
      <c r="C37" s="539" t="s">
        <v>115</v>
      </c>
      <c r="D37" s="539" t="s">
        <v>195</v>
      </c>
      <c r="E37" s="545"/>
      <c r="F37" s="548"/>
      <c r="G37" s="529"/>
      <c r="H37" s="529"/>
      <c r="I37" s="529"/>
    </row>
    <row r="38" spans="1:9" ht="18" customHeight="1">
      <c r="A38" s="525" t="s">
        <v>196</v>
      </c>
      <c r="B38" s="530" t="s">
        <v>201</v>
      </c>
      <c r="C38" s="539"/>
      <c r="D38" s="539"/>
      <c r="E38" s="545"/>
      <c r="F38" s="548"/>
      <c r="G38" s="529"/>
      <c r="H38" s="529"/>
      <c r="I38" s="529"/>
    </row>
    <row r="39" spans="1:9" ht="18" customHeight="1">
      <c r="A39" s="526"/>
      <c r="B39" s="530" t="s">
        <v>203</v>
      </c>
      <c r="C39" s="539" t="s">
        <v>207</v>
      </c>
      <c r="D39" s="539" t="s">
        <v>208</v>
      </c>
      <c r="E39" s="545"/>
      <c r="F39" s="548"/>
      <c r="G39" s="529"/>
      <c r="H39" s="529"/>
      <c r="I39" s="529"/>
    </row>
    <row r="40" spans="1:9" ht="18" customHeight="1">
      <c r="A40" s="527" t="s">
        <v>209</v>
      </c>
      <c r="B40" s="530" t="s">
        <v>210</v>
      </c>
      <c r="C40" s="539" t="s">
        <v>145</v>
      </c>
      <c r="D40" s="539" t="s">
        <v>211</v>
      </c>
      <c r="E40" s="545"/>
      <c r="F40" s="548"/>
      <c r="G40" s="529"/>
      <c r="H40" s="529"/>
      <c r="I40" s="529"/>
    </row>
    <row r="41" spans="1:9" ht="18" customHeight="1">
      <c r="A41" s="522" t="s">
        <v>213</v>
      </c>
      <c r="B41" s="533" t="s">
        <v>219</v>
      </c>
      <c r="C41" s="539" t="s">
        <v>221</v>
      </c>
      <c r="D41" s="539" t="s">
        <v>225</v>
      </c>
      <c r="E41" s="545" t="s">
        <v>226</v>
      </c>
      <c r="F41" s="549" t="s">
        <v>227</v>
      </c>
      <c r="G41" s="529"/>
      <c r="H41" s="529"/>
      <c r="I41" s="529"/>
    </row>
    <row r="42" spans="1:9" ht="18" customHeight="1">
      <c r="A42" s="523"/>
      <c r="B42" s="533" t="s">
        <v>229</v>
      </c>
      <c r="C42" s="539" t="s">
        <v>77</v>
      </c>
      <c r="D42" s="539"/>
      <c r="E42" s="545" t="s">
        <v>226</v>
      </c>
      <c r="F42" s="550"/>
      <c r="G42" s="529"/>
      <c r="H42" s="529"/>
      <c r="I42" s="529"/>
    </row>
    <row r="43" spans="1:9" ht="18" customHeight="1">
      <c r="A43" s="523"/>
      <c r="B43" s="533" t="s">
        <v>230</v>
      </c>
      <c r="C43" s="539" t="s">
        <v>232</v>
      </c>
      <c r="D43" s="539" t="s">
        <v>235</v>
      </c>
      <c r="E43" s="545" t="s">
        <v>226</v>
      </c>
      <c r="F43" s="551"/>
      <c r="G43" s="529"/>
      <c r="H43" s="529"/>
      <c r="I43" s="529"/>
    </row>
    <row r="44" spans="1:9" ht="18" customHeight="1">
      <c r="A44" s="523"/>
      <c r="B44" s="533" t="s">
        <v>237</v>
      </c>
      <c r="C44" s="539" t="s">
        <v>221</v>
      </c>
      <c r="D44" s="539" t="s">
        <v>127</v>
      </c>
      <c r="E44" s="545" t="s">
        <v>226</v>
      </c>
      <c r="F44" s="551"/>
      <c r="G44" s="529"/>
      <c r="H44" s="529"/>
      <c r="I44" s="529"/>
    </row>
    <row r="45" spans="1:9" ht="18" customHeight="1">
      <c r="A45" s="523"/>
      <c r="B45" s="530" t="s">
        <v>239</v>
      </c>
      <c r="C45" s="539"/>
      <c r="D45" s="539"/>
      <c r="E45" s="545"/>
      <c r="F45" s="548"/>
      <c r="G45" s="529"/>
      <c r="H45" s="529"/>
      <c r="I45" s="529"/>
    </row>
    <row r="46" spans="1:9" ht="18" customHeight="1">
      <c r="A46" s="524"/>
      <c r="B46" s="530" t="s">
        <v>240</v>
      </c>
      <c r="C46" s="539" t="s">
        <v>221</v>
      </c>
      <c r="D46" s="539" t="s">
        <v>225</v>
      </c>
      <c r="E46" s="545"/>
      <c r="F46" s="548"/>
      <c r="G46" s="529"/>
      <c r="H46" s="529"/>
      <c r="I46" s="529"/>
    </row>
    <row r="47" spans="1:9" ht="18" customHeight="1">
      <c r="A47" s="528"/>
      <c r="B47" s="536"/>
      <c r="C47" s="540"/>
      <c r="D47" s="540"/>
      <c r="E47" s="546"/>
      <c r="F47" s="558"/>
      <c r="G47" s="529"/>
      <c r="H47" s="529"/>
      <c r="I47" s="529"/>
    </row>
    <row r="48" spans="1:9" ht="15" customHeight="1">
      <c r="B48" s="536"/>
    </row>
    <row r="49" spans="1:9" ht="15" customHeight="1"/>
    <row r="50" spans="1:9" ht="15" customHeight="1"/>
    <row r="51" spans="1:9" ht="15" customHeight="1">
      <c r="A51" s="517"/>
      <c r="C51" s="529"/>
      <c r="D51" s="529"/>
      <c r="E51" s="529"/>
      <c r="F51" s="529"/>
      <c r="G51" s="529"/>
      <c r="H51" s="529"/>
      <c r="I51" s="529"/>
    </row>
    <row r="52" spans="1:9" ht="15" customHeight="1">
      <c r="A52" s="517"/>
      <c r="C52" s="529"/>
      <c r="D52" s="529"/>
      <c r="E52" s="529"/>
      <c r="F52" s="529"/>
      <c r="G52" s="529"/>
      <c r="H52" s="529"/>
      <c r="I52" s="529"/>
    </row>
    <row r="53" spans="1:9" ht="15" customHeight="1">
      <c r="A53" s="517"/>
      <c r="B53" s="529"/>
      <c r="C53" s="529"/>
      <c r="D53" s="529"/>
      <c r="E53" s="529"/>
      <c r="F53" s="529"/>
      <c r="G53" s="529"/>
      <c r="H53" s="529"/>
      <c r="I53" s="529"/>
    </row>
    <row r="54" spans="1:9" ht="15" customHeight="1">
      <c r="A54" s="517"/>
      <c r="B54" s="529"/>
      <c r="C54" s="529"/>
      <c r="D54" s="529"/>
      <c r="E54" s="529"/>
      <c r="F54" s="529"/>
      <c r="G54" s="529"/>
      <c r="H54" s="529"/>
      <c r="I54" s="529"/>
    </row>
    <row r="55" spans="1:9" ht="15" customHeight="1">
      <c r="A55" s="517"/>
      <c r="B55" s="529"/>
      <c r="C55" s="529"/>
      <c r="D55" s="529"/>
      <c r="E55" s="529"/>
      <c r="F55" s="529"/>
      <c r="G55" s="529"/>
      <c r="H55" s="529"/>
      <c r="I55" s="529"/>
    </row>
  </sheetData>
  <mergeCells count="14">
    <mergeCell ref="A7:A8"/>
    <mergeCell ref="B7:B8"/>
    <mergeCell ref="C7:C8"/>
    <mergeCell ref="D7:D8"/>
    <mergeCell ref="E7:E8"/>
    <mergeCell ref="F7:F8"/>
    <mergeCell ref="A9:A10"/>
    <mergeCell ref="A11:A15"/>
    <mergeCell ref="A23:A28"/>
    <mergeCell ref="A29:A33"/>
    <mergeCell ref="A34:A37"/>
    <mergeCell ref="A38:A39"/>
    <mergeCell ref="A41:A46"/>
    <mergeCell ref="A16:A22"/>
  </mergeCells>
  <phoneticPr fontId="47" type="Hiragana"/>
  <hyperlinks>
    <hyperlink ref="F16" r:id="rId1"/>
    <hyperlink ref="F11" r:id="rId2"/>
    <hyperlink ref="F19" r:id="rId3"/>
    <hyperlink ref="F41" r:id="rId4"/>
    <hyperlink ref="B45" location="検査写真!A1"/>
    <hyperlink ref="B21" location="監督員設計書!A1"/>
    <hyperlink ref="B22" location="監督員通知!A1"/>
    <hyperlink ref="B9" location="工事カルテ!A1"/>
    <hyperlink ref="B10" location="業者名簿!A1"/>
    <hyperlink ref="B23" location="措置要求!A1"/>
    <hyperlink ref="B24" location="支給材料引渡!A1"/>
    <hyperlink ref="B25" location="工事打合せ簿!A1"/>
    <hyperlink ref="B28" location="工事中止!A1"/>
    <hyperlink ref="B29" location="協議書等の整理表!A1"/>
    <hyperlink ref="B30" location="変更請負額算出!A1"/>
    <hyperlink ref="B33" location="変更通知!A1"/>
    <hyperlink ref="B35" location="出来形検定!A1"/>
    <hyperlink ref="B38" location="部分引渡代金算出!A1"/>
    <hyperlink ref="B39" location="指定部分代金協議!A1"/>
    <hyperlink ref="B40" location="部分使用!A1"/>
    <hyperlink ref="B46" location="検査結果通知!A1"/>
    <hyperlink ref="B34" location="確認依頼!A1"/>
    <hyperlink ref="B37" location="確認通知!A1"/>
    <hyperlink ref="B36" location="部分払算出表!A1"/>
    <hyperlink ref="F9" r:id="rId5"/>
    <hyperlink ref="H16" location="コリンズ!A1"/>
    <hyperlink ref="F28" r:id="rId6"/>
    <hyperlink ref="B31" location="'変更理由書(起工用)'!A1"/>
    <hyperlink ref="B32" location="'変更理由書(契約用)'!A1"/>
  </hyperlinks>
  <printOptions horizontalCentered="1"/>
  <pageMargins left="0.39370078740157477" right="0.39370078740157477" top="0.59055118110236215" bottom="0.59055118110236215" header="0.51181102362204722" footer="0.51181102362204722"/>
  <pageSetup paperSize="9" fitToWidth="1" fitToHeight="1" orientation="portrait" usePrinterDefaults="1" r:id="rId7"/>
  <drawing r:id="rId8"/>
  <legacyDrawing r:id="rId9"/>
</worksheet>
</file>

<file path=xl/worksheets/sheet30.xml><?xml version="1.0" encoding="utf-8"?>
<worksheet xmlns="http://schemas.openxmlformats.org/spreadsheetml/2006/main" xmlns:r="http://schemas.openxmlformats.org/officeDocument/2006/relationships" xmlns:mc="http://schemas.openxmlformats.org/markup-compatibility/2006">
  <sheetPr codeName="Sheet42">
    <tabColor indexed="12"/>
  </sheetPr>
  <dimension ref="A1:I55"/>
  <sheetViews>
    <sheetView view="pageBreakPreview" zoomScaleSheetLayoutView="100" workbookViewId="0">
      <pane ySplit="1" topLeftCell="A2" activePane="bottomLeft" state="frozen"/>
      <selection pane="bottomLeft"/>
    </sheetView>
  </sheetViews>
  <sheetFormatPr defaultRowHeight="14.25"/>
  <cols>
    <col min="1" max="1" width="12.25" style="1286" customWidth="1"/>
    <col min="2" max="7" width="11.625" style="1286" customWidth="1"/>
    <col min="8" max="8" width="6" style="1286" customWidth="1"/>
    <col min="9" max="9" width="10.75" style="1286" customWidth="1"/>
    <col min="10" max="16384" width="9" style="1286" bestFit="1" customWidth="1"/>
  </cols>
  <sheetData>
    <row r="1" spans="1:9" s="571" customFormat="1" ht="51" customHeight="1"/>
    <row r="2" spans="1:9" ht="21">
      <c r="A2" s="1287" t="s">
        <v>747</v>
      </c>
      <c r="B2" s="1287"/>
      <c r="C2" s="1287"/>
      <c r="D2" s="1287"/>
      <c r="E2" s="1287"/>
      <c r="F2" s="1287"/>
      <c r="G2" s="1287"/>
      <c r="I2" s="1286" t="s">
        <v>747</v>
      </c>
    </row>
    <row r="3" spans="1:9" ht="13.5" customHeight="1">
      <c r="I3" s="1286" t="s">
        <v>667</v>
      </c>
    </row>
    <row r="4" spans="1:9" ht="13.5" customHeight="1">
      <c r="B4" s="1288" t="s">
        <v>748</v>
      </c>
      <c r="D4" s="1296">
        <f>IF(工事カルテ!H6="","",工事カルテ!H6)</f>
        <v>0</v>
      </c>
      <c r="I4" s="1286" t="s">
        <v>264</v>
      </c>
    </row>
    <row r="5" spans="1:9" ht="13.5" customHeight="1">
      <c r="B5" s="1288" t="s">
        <v>749</v>
      </c>
      <c r="D5" s="1296">
        <f>IF(工事カルテ!I40="","",工事カルテ!I40)</f>
        <v>0</v>
      </c>
      <c r="I5" s="1286" t="s">
        <v>750</v>
      </c>
    </row>
    <row r="6" spans="1:9" ht="13.5" customHeight="1">
      <c r="B6" s="1288" t="s">
        <v>668</v>
      </c>
      <c r="D6" s="1297" t="str">
        <f>IF(AND(工事カルテ!H72="",工事カルテ!AB72=""),"令和　　年　　月　　日",(IF(工事カルテ!AB72="",工事カルテ!H72,工事カルテ!AB72)))</f>
        <v>令和　　年　　月　　日</v>
      </c>
      <c r="E6" s="1297"/>
      <c r="F6" s="1300"/>
    </row>
    <row r="7" spans="1:9" ht="13.5" customHeight="1">
      <c r="B7" s="1288" t="s">
        <v>689</v>
      </c>
      <c r="C7" s="1293" t="s">
        <v>567</v>
      </c>
      <c r="D7" s="1298" t="str">
        <f>CONCATENATE(IF(AND(工事カルテ!H72="",工事カルテ!AB72=""),"職",(IF(工事カルテ!AB72="",工事カルテ!J74,工事カルテ!AD74))),"　",IF(AND(工事カルテ!H72="",工事カルテ!AB72=""),"氏名",(IF(工事カルテ!AB72="",工事カルテ!P74,工事カルテ!AJ74))))</f>
        <v>職　氏名</v>
      </c>
      <c r="E7" s="1299"/>
      <c r="I7" s="1296"/>
    </row>
    <row r="8" spans="1:9" ht="13.5" customHeight="1"/>
    <row r="9" spans="1:9" ht="14.25" customHeight="1">
      <c r="B9" s="1289"/>
      <c r="C9" s="1294"/>
      <c r="D9" s="1294"/>
      <c r="E9" s="1294"/>
      <c r="F9" s="1294"/>
      <c r="G9" s="1301"/>
    </row>
    <row r="10" spans="1:9" ht="14.25" customHeight="1">
      <c r="B10" s="1290"/>
      <c r="G10" s="1302"/>
    </row>
    <row r="11" spans="1:9" ht="14.25" customHeight="1">
      <c r="B11" s="1290"/>
      <c r="G11" s="1302"/>
    </row>
    <row r="12" spans="1:9" ht="14.25" customHeight="1">
      <c r="B12" s="1290"/>
      <c r="G12" s="1302"/>
    </row>
    <row r="13" spans="1:9" ht="14.25" customHeight="1">
      <c r="B13" s="1290"/>
      <c r="G13" s="1302"/>
    </row>
    <row r="14" spans="1:9" ht="14.25" customHeight="1">
      <c r="B14" s="1290"/>
      <c r="G14" s="1302"/>
    </row>
    <row r="15" spans="1:9" ht="14.25" customHeight="1">
      <c r="B15" s="1290"/>
      <c r="G15" s="1302"/>
    </row>
    <row r="16" spans="1:9" ht="14.25" customHeight="1">
      <c r="B16" s="1290"/>
      <c r="G16" s="1302"/>
    </row>
    <row r="17" spans="2:7" ht="14.25" customHeight="1">
      <c r="B17" s="1290"/>
      <c r="G17" s="1302"/>
    </row>
    <row r="18" spans="2:7" ht="14.25" customHeight="1">
      <c r="B18" s="1290"/>
      <c r="G18" s="1302"/>
    </row>
    <row r="19" spans="2:7" ht="14.25" customHeight="1">
      <c r="B19" s="1290"/>
      <c r="G19" s="1302"/>
    </row>
    <row r="20" spans="2:7" ht="14.25" customHeight="1">
      <c r="B20" s="1290"/>
      <c r="G20" s="1302"/>
    </row>
    <row r="21" spans="2:7" ht="14.25" customHeight="1">
      <c r="B21" s="1290"/>
      <c r="G21" s="1302"/>
    </row>
    <row r="22" spans="2:7" ht="14.25" customHeight="1">
      <c r="B22" s="1290"/>
      <c r="G22" s="1302"/>
    </row>
    <row r="23" spans="2:7" ht="14.25" customHeight="1">
      <c r="B23" s="1290"/>
      <c r="G23" s="1302"/>
    </row>
    <row r="24" spans="2:7" ht="14.25" customHeight="1">
      <c r="B24" s="1290"/>
      <c r="G24" s="1302"/>
    </row>
    <row r="25" spans="2:7" ht="14.25" customHeight="1">
      <c r="B25" s="1290"/>
      <c r="G25" s="1302"/>
    </row>
    <row r="26" spans="2:7" ht="14.25" customHeight="1">
      <c r="B26" s="1290"/>
      <c r="G26" s="1302"/>
    </row>
    <row r="27" spans="2:7" ht="14.25" customHeight="1">
      <c r="B27" s="1290"/>
      <c r="G27" s="1302"/>
    </row>
    <row r="28" spans="2:7" ht="14.25" customHeight="1">
      <c r="B28" s="1290"/>
      <c r="G28" s="1302"/>
    </row>
    <row r="29" spans="2:7" ht="14.25" customHeight="1">
      <c r="B29" s="1290"/>
      <c r="G29" s="1302"/>
    </row>
    <row r="30" spans="2:7" ht="14.25" customHeight="1">
      <c r="B30" s="1291"/>
      <c r="C30" s="1295"/>
      <c r="D30" s="1295"/>
      <c r="E30" s="1295"/>
      <c r="F30" s="1295"/>
      <c r="G30" s="1303"/>
    </row>
    <row r="31" spans="2:7" ht="14.25" customHeight="1">
      <c r="B31" s="1292" t="s">
        <v>33</v>
      </c>
      <c r="C31" s="1292"/>
      <c r="D31" s="1292"/>
      <c r="E31" s="1292"/>
      <c r="F31" s="1292"/>
      <c r="G31" s="1292"/>
    </row>
    <row r="32" spans="2:7" ht="14.25" customHeight="1"/>
    <row r="33" spans="2:7" ht="14.25" customHeight="1">
      <c r="B33" s="1289"/>
      <c r="C33" s="1294"/>
      <c r="D33" s="1294"/>
      <c r="E33" s="1294"/>
      <c r="F33" s="1294"/>
      <c r="G33" s="1301"/>
    </row>
    <row r="34" spans="2:7" ht="14.25" customHeight="1">
      <c r="B34" s="1290"/>
      <c r="G34" s="1302"/>
    </row>
    <row r="35" spans="2:7" ht="14.25" customHeight="1">
      <c r="B35" s="1290"/>
      <c r="G35" s="1302"/>
    </row>
    <row r="36" spans="2:7" ht="14.25" customHeight="1">
      <c r="B36" s="1290"/>
      <c r="G36" s="1302"/>
    </row>
    <row r="37" spans="2:7" ht="14.25" customHeight="1">
      <c r="B37" s="1290"/>
      <c r="G37" s="1302"/>
    </row>
    <row r="38" spans="2:7" ht="14.25" customHeight="1">
      <c r="B38" s="1290"/>
      <c r="G38" s="1302"/>
    </row>
    <row r="39" spans="2:7" ht="14.25" customHeight="1">
      <c r="B39" s="1290"/>
      <c r="G39" s="1302"/>
    </row>
    <row r="40" spans="2:7" ht="14.25" customHeight="1">
      <c r="B40" s="1290"/>
      <c r="G40" s="1302"/>
    </row>
    <row r="41" spans="2:7" ht="14.25" customHeight="1">
      <c r="B41" s="1290"/>
      <c r="G41" s="1302"/>
    </row>
    <row r="42" spans="2:7" ht="14.25" customHeight="1">
      <c r="B42" s="1290"/>
      <c r="G42" s="1302"/>
    </row>
    <row r="43" spans="2:7" ht="14.25" customHeight="1">
      <c r="B43" s="1290"/>
      <c r="G43" s="1302"/>
    </row>
    <row r="44" spans="2:7" ht="14.25" customHeight="1">
      <c r="B44" s="1290"/>
      <c r="G44" s="1302"/>
    </row>
    <row r="45" spans="2:7" ht="14.25" customHeight="1">
      <c r="B45" s="1290"/>
      <c r="G45" s="1302"/>
    </row>
    <row r="46" spans="2:7" ht="14.25" customHeight="1">
      <c r="B46" s="1290"/>
      <c r="G46" s="1302"/>
    </row>
    <row r="47" spans="2:7" ht="14.25" customHeight="1">
      <c r="B47" s="1290"/>
      <c r="G47" s="1302"/>
    </row>
    <row r="48" spans="2:7" ht="14.25" customHeight="1">
      <c r="B48" s="1290"/>
      <c r="G48" s="1302"/>
    </row>
    <row r="49" spans="2:7" ht="14.25" customHeight="1">
      <c r="B49" s="1290"/>
      <c r="G49" s="1302"/>
    </row>
    <row r="50" spans="2:7" ht="14.25" customHeight="1">
      <c r="B50" s="1290"/>
      <c r="G50" s="1302"/>
    </row>
    <row r="51" spans="2:7" ht="14.25" customHeight="1">
      <c r="B51" s="1290"/>
      <c r="G51" s="1302"/>
    </row>
    <row r="52" spans="2:7" ht="14.25" customHeight="1">
      <c r="B52" s="1290"/>
      <c r="G52" s="1302"/>
    </row>
    <row r="53" spans="2:7" ht="14.25" customHeight="1">
      <c r="B53" s="1290"/>
      <c r="G53" s="1302"/>
    </row>
    <row r="54" spans="2:7" ht="14.25" customHeight="1">
      <c r="B54" s="1291"/>
      <c r="C54" s="1295"/>
      <c r="D54" s="1295"/>
      <c r="E54" s="1295"/>
      <c r="F54" s="1295"/>
      <c r="G54" s="1303"/>
    </row>
    <row r="55" spans="2:7" ht="14.25" customHeight="1">
      <c r="B55" s="1292" t="s">
        <v>267</v>
      </c>
      <c r="C55" s="1292"/>
      <c r="D55" s="1292"/>
      <c r="E55" s="1292"/>
      <c r="F55" s="1292"/>
      <c r="G55" s="1292"/>
    </row>
  </sheetData>
  <mergeCells count="4">
    <mergeCell ref="A2:G2"/>
    <mergeCell ref="D6:E6"/>
    <mergeCell ref="B31:G31"/>
    <mergeCell ref="B55:G55"/>
  </mergeCells>
  <phoneticPr fontId="85"/>
  <dataValidations count="1">
    <dataValidation type="list" allowBlank="1" showDropDown="0" showInputMessage="1" showErrorMessage="1" sqref="A2:G2">
      <formula1>$I$2:$I$6</formula1>
    </dataValidation>
  </dataValidations>
  <hyperlinks>
    <hyperlink ref="D6:E6" location="工事カルテ!AB72"/>
    <hyperlink ref="D7" location="工事カルテ!AD74"/>
  </hyperlinks>
  <pageMargins left="0.78740157480314965" right="0.78740157480314965" top="0.59055118110236227" bottom="0.47244094488188981" header="0.51181102362204722" footer="0.51181102362204722"/>
  <pageSetup paperSize="9" fitToWidth="1" fitToHeight="1" orientation="portrait" usePrinterDefaults="1" horizontalDpi="65532" verticalDpi="300" r:id="rId1"/>
  <headerFooter alignWithMargins="0"/>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sheetPr codeName="Sheet43">
    <tabColor indexed="12"/>
  </sheetPr>
  <dimension ref="A1:I37"/>
  <sheetViews>
    <sheetView view="pageBreakPreview" zoomScaleSheetLayoutView="100" workbookViewId="0">
      <pane ySplit="1" topLeftCell="A14" activePane="bottomLeft" state="frozen"/>
      <selection pane="bottomLeft" activeCell="A2" sqref="A2"/>
    </sheetView>
  </sheetViews>
  <sheetFormatPr defaultRowHeight="13.2"/>
  <cols>
    <col min="1" max="1" width="12.125" style="605" customWidth="1"/>
    <col min="2" max="2" width="12.375" style="605" customWidth="1"/>
    <col min="3" max="6" width="11.625" style="605" customWidth="1"/>
    <col min="7" max="7" width="10.875" style="605" customWidth="1"/>
    <col min="8" max="16384" width="9" style="605" bestFit="1" customWidth="1"/>
  </cols>
  <sheetData>
    <row r="1" spans="1:9" s="571" customFormat="1" ht="51" customHeight="1"/>
    <row r="2" spans="1:9" ht="20.25" customHeight="1">
      <c r="F2" s="990" t="e">
        <f>CONCATENATE(工事カルテ!M79,(IF(B13="工事完成",工事カルテ!AK79,(IF(B13="修補完了",工事カルテ!AK79,(IF(B13="指定部分完成",工事カルテ!Q79,"　")))))),"号")</f>
        <v>#VALUE!</v>
      </c>
      <c r="G2" s="990"/>
    </row>
    <row r="3" spans="1:9" ht="20.25" customHeight="1">
      <c r="F3" s="991">
        <f>IF(B13="工事完成",工事カルテ!AF80,(IF(B13="修補完了",工事カルテ!AF80,(IF(B13="指定部分完成",工事カルテ!L80,"令和　年　月　日")))))</f>
        <v>0</v>
      </c>
      <c r="G3" s="991"/>
    </row>
    <row r="4" spans="1:9" ht="20.25" customHeight="1"/>
    <row r="5" spans="1:9" ht="20.25" customHeight="1"/>
    <row r="6" spans="1:9" ht="20.25" customHeight="1">
      <c r="A6" s="630">
        <f>IF(工事カルテ!I40="","",工事カルテ!I40)</f>
        <v>0</v>
      </c>
      <c r="B6" s="1236"/>
      <c r="C6" s="1236"/>
      <c r="D6" s="1236"/>
    </row>
    <row r="7" spans="1:9" ht="20.25" customHeight="1">
      <c r="A7" s="630" t="str">
        <f>CONCATENATE(IF(工事カルテ!I41="","",工事カルテ!I41),"　様")</f>
        <v>　　様</v>
      </c>
      <c r="B7" s="1236"/>
      <c r="C7" s="1236"/>
      <c r="D7" s="1236"/>
    </row>
    <row r="8" spans="1:9" ht="20.25" customHeight="1"/>
    <row r="9" spans="1:9" ht="20.25" customHeight="1"/>
    <row r="10" spans="1:9" ht="20.25" customHeight="1">
      <c r="E10" s="659" t="str">
        <f>CONCATENATE(工事カルテ!AT17,"　",工事カルテ!AW17)</f>
        <v>倉吉市長　広田　一恭</v>
      </c>
      <c r="F10" s="624"/>
    </row>
    <row r="11" spans="1:9" ht="20.25" customHeight="1"/>
    <row r="12" spans="1:9" ht="20.25" customHeight="1"/>
    <row r="13" spans="1:9" ht="20.25" customHeight="1">
      <c r="B13" s="1305" t="s">
        <v>347</v>
      </c>
      <c r="C13" s="1305"/>
      <c r="D13" s="1305"/>
      <c r="E13" s="1305"/>
      <c r="F13" s="1305"/>
      <c r="I13" s="605" t="s">
        <v>347</v>
      </c>
    </row>
    <row r="14" spans="1:9" ht="20.25" customHeight="1">
      <c r="I14" s="605" t="s">
        <v>392</v>
      </c>
    </row>
    <row r="15" spans="1:9" ht="20.25" customHeight="1">
      <c r="I15" s="1307" t="s">
        <v>329</v>
      </c>
    </row>
    <row r="16" spans="1:9" ht="20.25" customHeight="1">
      <c r="A16" s="1304" t="s">
        <v>187</v>
      </c>
      <c r="B16" s="1304"/>
      <c r="C16" s="1304"/>
      <c r="D16" s="1304"/>
      <c r="E16" s="1304"/>
      <c r="F16" s="1304"/>
      <c r="G16" s="1304"/>
      <c r="I16" s="605" t="s">
        <v>384</v>
      </c>
    </row>
    <row r="17" spans="1:7" ht="20.25" customHeight="1">
      <c r="A17" s="1304" t="s">
        <v>25</v>
      </c>
      <c r="B17" s="1304"/>
      <c r="C17" s="1304"/>
      <c r="D17" s="1304"/>
      <c r="E17" s="1304"/>
      <c r="F17" s="1304"/>
      <c r="G17" s="1304"/>
    </row>
    <row r="18" spans="1:7" ht="20.25" customHeight="1">
      <c r="A18" s="1304" t="s">
        <v>712</v>
      </c>
      <c r="B18" s="1304"/>
      <c r="C18" s="1304"/>
      <c r="D18" s="1304"/>
      <c r="E18" s="1304"/>
      <c r="F18" s="1304"/>
      <c r="G18" s="1304"/>
    </row>
    <row r="19" spans="1:7" ht="20.25" customHeight="1">
      <c r="A19" s="1304" t="s">
        <v>751</v>
      </c>
      <c r="B19" s="1304"/>
      <c r="C19" s="1304"/>
      <c r="D19" s="1304"/>
      <c r="E19" s="1304"/>
      <c r="F19" s="1304"/>
      <c r="G19" s="1304"/>
    </row>
    <row r="20" spans="1:7" ht="20.25" customHeight="1">
      <c r="A20" s="914"/>
      <c r="B20" s="914"/>
      <c r="C20" s="914"/>
      <c r="D20" s="914"/>
      <c r="E20" s="914"/>
      <c r="F20" s="914"/>
      <c r="G20" s="914"/>
    </row>
    <row r="21" spans="1:7" ht="20.25" customHeight="1"/>
    <row r="22" spans="1:7" ht="20.25" customHeight="1"/>
    <row r="23" spans="1:7" ht="20.25" customHeight="1"/>
    <row r="24" spans="1:7" ht="20.25" customHeight="1"/>
    <row r="25" spans="1:7" ht="20.25" customHeight="1"/>
    <row r="26" spans="1:7" ht="20.25" customHeight="1"/>
    <row r="27" spans="1:7" ht="20.25" customHeight="1"/>
    <row r="28" spans="1:7" ht="20.25" customHeight="1"/>
    <row r="29" spans="1:7" ht="20.25" customHeight="1"/>
    <row r="30" spans="1:7" ht="20.25" customHeight="1"/>
    <row r="31" spans="1:7" ht="20.25" customHeight="1"/>
    <row r="32" spans="1:7" ht="20.25" customHeight="1"/>
    <row r="33" spans="4:7" ht="20.25" customHeight="1"/>
    <row r="34" spans="4:7" ht="20.25" customHeight="1">
      <c r="E34" s="1306" t="s">
        <v>752</v>
      </c>
      <c r="F34" s="607"/>
    </row>
    <row r="35" spans="4:7" ht="20.25" customHeight="1">
      <c r="E35" s="729" t="str">
        <f>IF(工事カルテ!H6="","担当部課係名",CONCATENATE(工事カルテ!M16,工事カルテ!V16,工事カルテ!AG16))</f>
        <v/>
      </c>
      <c r="F35" s="607"/>
      <c r="G35" s="607"/>
    </row>
    <row r="36" spans="4:7" ht="20.25" customHeight="1">
      <c r="E36" s="729" t="str">
        <f>IF(工事カルテ!H6="","担当：○○",CONCATENATE("担当：",工事カルテ!AD17))</f>
        <v>担当：</v>
      </c>
      <c r="F36" s="722"/>
      <c r="G36" s="607"/>
    </row>
    <row r="37" spans="4:7" ht="20.25" customHeight="1">
      <c r="D37" s="607"/>
      <c r="E37" s="729" t="str">
        <f>IF(工事カルテ!H6="","電話：",CONCATENATE("電話：０８５８－",DBCS(工事カルテ!AK17)))</f>
        <v>電話：０８５８－</v>
      </c>
      <c r="F37" s="607"/>
      <c r="G37" s="607"/>
    </row>
    <row r="38" spans="4:7" ht="20.25" customHeight="1"/>
    <row r="39" spans="4:7" ht="20.25" customHeight="1"/>
    <row r="40" spans="4:7" ht="20.25" customHeight="1"/>
    <row r="41" spans="4:7" ht="20.25" customHeight="1"/>
    <row r="42" spans="4:7" ht="20.25" customHeight="1"/>
    <row r="43" spans="4:7" ht="20.25" customHeight="1"/>
    <row r="44" spans="4:7" ht="20.25" customHeight="1"/>
    <row r="45" spans="4:7" ht="20.25" customHeight="1"/>
    <row r="46" spans="4:7" ht="20.25" customHeight="1"/>
    <row r="47" spans="4:7" ht="20.25" customHeight="1"/>
  </sheetData>
  <mergeCells count="8">
    <mergeCell ref="F2:G2"/>
    <mergeCell ref="F3:G3"/>
    <mergeCell ref="B13:F13"/>
    <mergeCell ref="A16:G16"/>
    <mergeCell ref="A17:G17"/>
    <mergeCell ref="A18:G18"/>
    <mergeCell ref="A19:G19"/>
    <mergeCell ref="A20:G20"/>
  </mergeCells>
  <phoneticPr fontId="38"/>
  <dataValidations count="1">
    <dataValidation type="list" allowBlank="1" showDropDown="0" showInputMessage="1" showErrorMessage="1" sqref="B13:F13">
      <formula1>$I$13:$I$17</formula1>
    </dataValidation>
  </dataValidations>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sheetPr codeName="Sheet26"/>
  <dimension ref="C8:C16"/>
  <sheetViews>
    <sheetView zoomScale="115" zoomScaleNormal="115" workbookViewId="0">
      <selection activeCell="AX20" sqref="AX20"/>
    </sheetView>
  </sheetViews>
  <sheetFormatPr defaultRowHeight="13" customHeight="1"/>
  <cols>
    <col min="1" max="16384" width="2" customWidth="1"/>
  </cols>
  <sheetData>
    <row r="8" spans="3:3" ht="13" customHeight="1">
      <c r="C8" t="s">
        <v>755</v>
      </c>
    </row>
    <row r="10" spans="3:3" ht="13" customHeight="1">
      <c r="C10" s="707" t="s">
        <v>168</v>
      </c>
    </row>
    <row r="12" spans="3:3" ht="13" customHeight="1">
      <c r="C12" s="707" t="s">
        <v>753</v>
      </c>
    </row>
    <row r="13" spans="3:3" ht="13" customHeight="1">
      <c r="C13" s="707"/>
    </row>
    <row r="14" spans="3:3" ht="13" customHeight="1">
      <c r="C14" s="707" t="s">
        <v>754</v>
      </c>
    </row>
    <row r="15" spans="3:3" ht="13" customHeight="1">
      <c r="C15" s="707"/>
    </row>
    <row r="16" spans="3:3" ht="13" customHeight="1">
      <c r="C16" t="s">
        <v>185</v>
      </c>
    </row>
  </sheetData>
  <phoneticPr fontId="47" type="Hiragana"/>
  <pageMargins left="0.78740157480314954" right="0.78740157480314954" top="0.98425196850393704" bottom="0.98425196850393704" header="0.51181102362204722" footer="0.51181102362204722"/>
  <pageSetup paperSize="9" fitToWidth="1" fitToHeight="1" orientation="portrait" usePrinterDefaults="1"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dimension ref="A1:IV43"/>
  <sheetViews>
    <sheetView view="pageBreakPreview" topLeftCell="A10" zoomScale="145" zoomScaleNormal="115" zoomScaleSheetLayoutView="145" workbookViewId="0">
      <selection activeCell="A34" sqref="A34:XFD43"/>
    </sheetView>
  </sheetViews>
  <sheetFormatPr defaultRowHeight="13.5"/>
  <cols>
    <col min="1" max="1" width="1.75" style="558" customWidth="1"/>
    <col min="2" max="2" width="22.875" style="558" bestFit="1" customWidth="1"/>
    <col min="3" max="3" width="1.375" style="558" customWidth="1"/>
    <col min="4" max="4" width="1.75" style="558" customWidth="1"/>
    <col min="5" max="5" width="22.875" style="558" bestFit="1" customWidth="1"/>
    <col min="6" max="6" width="1.375" style="558" customWidth="1"/>
    <col min="7" max="7" width="1.75" style="558" customWidth="1"/>
    <col min="8" max="8" width="22.875" style="558" bestFit="1" customWidth="1"/>
    <col min="9" max="9" width="1.375" style="558" customWidth="1"/>
    <col min="10" max="10" width="1.75" style="558" customWidth="1"/>
    <col min="11" max="11" width="22.875" style="558" bestFit="1" customWidth="1"/>
    <col min="12" max="12" width="1.375" style="558" customWidth="1"/>
    <col min="13" max="256" width="9" style="558" bestFit="1" customWidth="1"/>
    <col min="257" max="16384" width="9" style="1308" bestFit="1" customWidth="1"/>
  </cols>
  <sheetData>
    <row r="1" spans="1:11">
      <c r="A1" s="1309"/>
      <c r="B1" s="1309" t="s">
        <v>228</v>
      </c>
      <c r="D1" s="1309"/>
      <c r="E1" s="1309" t="str">
        <f>$B$1</f>
        <v>コリンズチェック</v>
      </c>
      <c r="G1" s="1309"/>
      <c r="H1" s="1309" t="str">
        <f>$B$1</f>
        <v>コリンズチェック</v>
      </c>
      <c r="J1" s="1309"/>
      <c r="K1" s="1309" t="str">
        <f>$B$1</f>
        <v>コリンズチェック</v>
      </c>
    </row>
    <row r="2" spans="1:11">
      <c r="A2" s="548"/>
      <c r="B2" s="548" t="s">
        <v>765</v>
      </c>
      <c r="D2" s="548"/>
      <c r="E2" s="548" t="str">
        <f>$B$2</f>
        <v>原則発注担当者で確認()</v>
      </c>
      <c r="G2" s="548"/>
      <c r="H2" s="548" t="str">
        <f>$B$2</f>
        <v>原則発注担当者で確認()</v>
      </c>
      <c r="J2" s="548"/>
      <c r="K2" s="548" t="str">
        <f>$B$2</f>
        <v>原則発注担当者で確認()</v>
      </c>
    </row>
    <row r="3" spans="1:11">
      <c r="A3" s="548"/>
      <c r="B3" s="548" t="s">
        <v>290</v>
      </c>
      <c r="D3" s="548"/>
      <c r="E3" s="548" t="str">
        <f>$B$3</f>
        <v>印刷し内容を契約書や選任通知と照査</v>
      </c>
      <c r="G3" s="548"/>
      <c r="H3" s="548" t="str">
        <f>$B$3</f>
        <v>印刷し内容を契約書や選任通知と照査</v>
      </c>
      <c r="J3" s="548"/>
      <c r="K3" s="548" t="str">
        <f>$B$3</f>
        <v>印刷し内容を契約書や選任通知と照査</v>
      </c>
    </row>
    <row r="4" spans="1:11">
      <c r="A4" s="548"/>
      <c r="B4" s="548" t="s">
        <v>767</v>
      </c>
      <c r="D4" s="548"/>
      <c r="E4" s="548" t="str">
        <f>$B$4</f>
        <v>発注機関名は通常　鳥取県倉吉市</v>
      </c>
      <c r="G4" s="548"/>
      <c r="H4" s="548" t="str">
        <f>$B$4</f>
        <v>発注機関名は通常　鳥取県倉吉市</v>
      </c>
      <c r="J4" s="548"/>
      <c r="K4" s="548" t="str">
        <f>$B$4</f>
        <v>発注機関名は通常　鳥取県倉吉市</v>
      </c>
    </row>
    <row r="5" spans="1:11">
      <c r="A5" s="548"/>
      <c r="B5" s="548" t="s">
        <v>768</v>
      </c>
      <c r="D5" s="548"/>
      <c r="E5" s="548" t="str">
        <f>$B$5</f>
        <v>選任届の無い技術者の場合理由聴取</v>
      </c>
      <c r="G5" s="548"/>
      <c r="H5" s="548" t="str">
        <f>$B$5</f>
        <v>選任届の無い技術者の場合理由聴取</v>
      </c>
      <c r="J5" s="548"/>
      <c r="K5" s="548" t="str">
        <f>$B$5</f>
        <v>選任届の無い技術者の場合理由聴取</v>
      </c>
    </row>
    <row r="6" spans="1:11">
      <c r="A6" s="548"/>
      <c r="B6" s="548" t="s">
        <v>139</v>
      </c>
      <c r="D6" s="548"/>
      <c r="E6" s="548" t="str">
        <f>$B$6</f>
        <v>受注、変更、訂正及び完成時10日以内</v>
      </c>
      <c r="G6" s="548"/>
      <c r="H6" s="548" t="str">
        <f>$B$6</f>
        <v>受注、変更、訂正及び完成時10日以内</v>
      </c>
      <c r="J6" s="548"/>
      <c r="K6" s="548" t="str">
        <f>$B$6</f>
        <v>受注、変更、訂正及び完成時10日以内</v>
      </c>
    </row>
    <row r="7" spans="1:11">
      <c r="A7" s="548"/>
      <c r="B7" s="548" t="s">
        <v>769</v>
      </c>
      <c r="D7" s="548"/>
      <c r="E7" s="548" t="str">
        <f>$B$7</f>
        <v>問題なければ署名しスキャンしてPDFにする</v>
      </c>
      <c r="G7" s="548"/>
      <c r="H7" s="548" t="str">
        <f>$B$7</f>
        <v>問題なければ署名しスキャンしてPDFにする</v>
      </c>
      <c r="J7" s="548"/>
      <c r="K7" s="548" t="str">
        <f>$B$7</f>
        <v>問題なければ署名しスキャンしてPDFにする</v>
      </c>
    </row>
    <row r="8" spans="1:11" ht="31.5">
      <c r="A8" s="548"/>
      <c r="B8" s="1310" t="s">
        <v>771</v>
      </c>
      <c r="D8" s="548"/>
      <c r="E8" s="1310" t="str">
        <f>$B$8</f>
        <v>紙の方は課内回覧し決裁取る
「本書のとおり確認したことを回答してよろしいか。」</v>
      </c>
      <c r="G8" s="548"/>
      <c r="H8" s="1310" t="str">
        <f>$B$8</f>
        <v>紙の方は課内回覧し決裁取る
「本書のとおり確認したことを回答してよろしいか。」</v>
      </c>
      <c r="J8" s="548"/>
      <c r="K8" s="1310" t="str">
        <f>$B$8</f>
        <v>紙の方は課内回覧し決裁取る
「本書のとおり確認したことを回答してよろしいか。」</v>
      </c>
    </row>
    <row r="9" spans="1:11">
      <c r="A9" s="548"/>
      <c r="B9" s="548" t="s">
        <v>557</v>
      </c>
      <c r="D9" s="548"/>
      <c r="E9" s="548" t="str">
        <f>$B$9</f>
        <v>スキャンしておいたPDFを受注者へ送付</v>
      </c>
      <c r="G9" s="548"/>
      <c r="H9" s="548" t="str">
        <f>$B$9</f>
        <v>スキャンしておいたPDFを受注者へ送付</v>
      </c>
      <c r="J9" s="548"/>
      <c r="K9" s="548" t="str">
        <f>$B$9</f>
        <v>スキャンしておいたPDFを受注者へ送付</v>
      </c>
    </row>
    <row r="10" spans="1:11">
      <c r="A10" s="548"/>
      <c r="B10" s="548" t="s">
        <v>770</v>
      </c>
      <c r="D10" s="548"/>
      <c r="E10" s="548" t="str">
        <f>$B$10</f>
        <v>書類を保管する。</v>
      </c>
      <c r="G10" s="548"/>
      <c r="H10" s="548" t="str">
        <f>$B$10</f>
        <v>書類を保管する。</v>
      </c>
      <c r="J10" s="548"/>
      <c r="K10" s="548" t="str">
        <f>$B$10</f>
        <v>書類を保管する。</v>
      </c>
    </row>
    <row r="12" spans="1:11">
      <c r="A12" s="1309"/>
      <c r="B12" s="1309" t="s">
        <v>228</v>
      </c>
      <c r="D12" s="1309"/>
      <c r="E12" s="1309" t="str">
        <f>$B$1</f>
        <v>コリンズチェック</v>
      </c>
      <c r="G12" s="1309"/>
      <c r="H12" s="1309" t="str">
        <f>$B$1</f>
        <v>コリンズチェック</v>
      </c>
      <c r="J12" s="1309"/>
      <c r="K12" s="1309" t="str">
        <f>$B$1</f>
        <v>コリンズチェック</v>
      </c>
    </row>
    <row r="13" spans="1:11">
      <c r="A13" s="548"/>
      <c r="B13" s="548" t="s">
        <v>765</v>
      </c>
      <c r="D13" s="548"/>
      <c r="E13" s="548" t="str">
        <f>$B$2</f>
        <v>原則発注担当者で確認()</v>
      </c>
      <c r="G13" s="548"/>
      <c r="H13" s="548" t="str">
        <f>$B$2</f>
        <v>原則発注担当者で確認()</v>
      </c>
      <c r="J13" s="548"/>
      <c r="K13" s="548" t="str">
        <f>$B$2</f>
        <v>原則発注担当者で確認()</v>
      </c>
    </row>
    <row r="14" spans="1:11">
      <c r="A14" s="548"/>
      <c r="B14" s="548" t="s">
        <v>290</v>
      </c>
      <c r="D14" s="548"/>
      <c r="E14" s="548" t="str">
        <f>$B$3</f>
        <v>印刷し内容を契約書や選任通知と照査</v>
      </c>
      <c r="G14" s="548"/>
      <c r="H14" s="548" t="str">
        <f>$B$3</f>
        <v>印刷し内容を契約書や選任通知と照査</v>
      </c>
      <c r="J14" s="548"/>
      <c r="K14" s="548" t="str">
        <f>$B$3</f>
        <v>印刷し内容を契約書や選任通知と照査</v>
      </c>
    </row>
    <row r="15" spans="1:11">
      <c r="A15" s="548"/>
      <c r="B15" s="548" t="s">
        <v>767</v>
      </c>
      <c r="D15" s="548"/>
      <c r="E15" s="548" t="str">
        <f>$B$4</f>
        <v>発注機関名は通常　鳥取県倉吉市</v>
      </c>
      <c r="G15" s="548"/>
      <c r="H15" s="548" t="str">
        <f>$B$4</f>
        <v>発注機関名は通常　鳥取県倉吉市</v>
      </c>
      <c r="J15" s="548"/>
      <c r="K15" s="548" t="str">
        <f>$B$4</f>
        <v>発注機関名は通常　鳥取県倉吉市</v>
      </c>
    </row>
    <row r="16" spans="1:11">
      <c r="A16" s="548"/>
      <c r="B16" s="548" t="s">
        <v>768</v>
      </c>
      <c r="D16" s="548"/>
      <c r="E16" s="548" t="str">
        <f>$B$5</f>
        <v>選任届の無い技術者の場合理由聴取</v>
      </c>
      <c r="G16" s="548"/>
      <c r="H16" s="548" t="str">
        <f>$B$5</f>
        <v>選任届の無い技術者の場合理由聴取</v>
      </c>
      <c r="J16" s="548"/>
      <c r="K16" s="548" t="str">
        <f>$B$5</f>
        <v>選任届の無い技術者の場合理由聴取</v>
      </c>
    </row>
    <row r="17" spans="1:11">
      <c r="A17" s="548"/>
      <c r="B17" s="548" t="s">
        <v>139</v>
      </c>
      <c r="D17" s="548"/>
      <c r="E17" s="548" t="str">
        <f>$B$6</f>
        <v>受注、変更、訂正及び完成時10日以内</v>
      </c>
      <c r="G17" s="548"/>
      <c r="H17" s="548" t="str">
        <f>$B$6</f>
        <v>受注、変更、訂正及び完成時10日以内</v>
      </c>
      <c r="J17" s="548"/>
      <c r="K17" s="548" t="str">
        <f>$B$6</f>
        <v>受注、変更、訂正及び完成時10日以内</v>
      </c>
    </row>
    <row r="18" spans="1:11">
      <c r="A18" s="548"/>
      <c r="B18" s="548" t="s">
        <v>769</v>
      </c>
      <c r="D18" s="548"/>
      <c r="E18" s="548" t="str">
        <f>$B$7</f>
        <v>問題なければ署名しスキャンしてPDFにする</v>
      </c>
      <c r="G18" s="548"/>
      <c r="H18" s="548" t="str">
        <f>$B$7</f>
        <v>問題なければ署名しスキャンしてPDFにする</v>
      </c>
      <c r="J18" s="548"/>
      <c r="K18" s="548" t="str">
        <f>$B$7</f>
        <v>問題なければ署名しスキャンしてPDFにする</v>
      </c>
    </row>
    <row r="19" spans="1:11" ht="31.5">
      <c r="A19" s="548"/>
      <c r="B19" s="1310" t="s">
        <v>771</v>
      </c>
      <c r="D19" s="548"/>
      <c r="E19" s="1310" t="str">
        <f>$B$8</f>
        <v>紙の方は課内回覧し決裁取る
「本書のとおり確認したことを回答してよろしいか。」</v>
      </c>
      <c r="G19" s="548"/>
      <c r="H19" s="1310" t="str">
        <f>$B$8</f>
        <v>紙の方は課内回覧し決裁取る
「本書のとおり確認したことを回答してよろしいか。」</v>
      </c>
      <c r="J19" s="548"/>
      <c r="K19" s="1310" t="str">
        <f>$B$8</f>
        <v>紙の方は課内回覧し決裁取る
「本書のとおり確認したことを回答してよろしいか。」</v>
      </c>
    </row>
    <row r="20" spans="1:11">
      <c r="A20" s="548"/>
      <c r="B20" s="548" t="s">
        <v>557</v>
      </c>
      <c r="D20" s="548"/>
      <c r="E20" s="548" t="str">
        <f>$B$9</f>
        <v>スキャンしておいたPDFを受注者へ送付</v>
      </c>
      <c r="G20" s="548"/>
      <c r="H20" s="548" t="str">
        <f>$B$9</f>
        <v>スキャンしておいたPDFを受注者へ送付</v>
      </c>
      <c r="J20" s="548"/>
      <c r="K20" s="548" t="str">
        <f>$B$9</f>
        <v>スキャンしておいたPDFを受注者へ送付</v>
      </c>
    </row>
    <row r="21" spans="1:11">
      <c r="A21" s="548"/>
      <c r="B21" s="548" t="s">
        <v>770</v>
      </c>
      <c r="D21" s="548"/>
      <c r="E21" s="548" t="str">
        <f>$B$10</f>
        <v>書類を保管する。</v>
      </c>
      <c r="G21" s="548"/>
      <c r="H21" s="548" t="str">
        <f>$B$10</f>
        <v>書類を保管する。</v>
      </c>
      <c r="J21" s="548"/>
      <c r="K21" s="548" t="str">
        <f>$B$10</f>
        <v>書類を保管する。</v>
      </c>
    </row>
    <row r="23" spans="1:11">
      <c r="A23" s="1309"/>
      <c r="B23" s="1309" t="s">
        <v>228</v>
      </c>
      <c r="D23" s="1309"/>
      <c r="E23" s="1309" t="str">
        <f>$B$1</f>
        <v>コリンズチェック</v>
      </c>
      <c r="G23" s="1309"/>
      <c r="H23" s="1309" t="str">
        <f>$B$1</f>
        <v>コリンズチェック</v>
      </c>
      <c r="J23" s="1309"/>
      <c r="K23" s="1309" t="str">
        <f>$B$1</f>
        <v>コリンズチェック</v>
      </c>
    </row>
    <row r="24" spans="1:11">
      <c r="A24" s="548"/>
      <c r="B24" s="548" t="s">
        <v>765</v>
      </c>
      <c r="D24" s="548"/>
      <c r="E24" s="548" t="str">
        <f>$B$2</f>
        <v>原則発注担当者で確認()</v>
      </c>
      <c r="G24" s="548"/>
      <c r="H24" s="548" t="str">
        <f>$B$2</f>
        <v>原則発注担当者で確認()</v>
      </c>
      <c r="J24" s="548"/>
      <c r="K24" s="548" t="str">
        <f>$B$2</f>
        <v>原則発注担当者で確認()</v>
      </c>
    </row>
    <row r="25" spans="1:11">
      <c r="A25" s="548"/>
      <c r="B25" s="548" t="s">
        <v>290</v>
      </c>
      <c r="D25" s="548"/>
      <c r="E25" s="548" t="str">
        <f>$B$3</f>
        <v>印刷し内容を契約書や選任通知と照査</v>
      </c>
      <c r="G25" s="548"/>
      <c r="H25" s="548" t="str">
        <f>$B$3</f>
        <v>印刷し内容を契約書や選任通知と照査</v>
      </c>
      <c r="J25" s="548"/>
      <c r="K25" s="548" t="str">
        <f>$B$3</f>
        <v>印刷し内容を契約書や選任通知と照査</v>
      </c>
    </row>
    <row r="26" spans="1:11">
      <c r="A26" s="548"/>
      <c r="B26" s="548" t="s">
        <v>767</v>
      </c>
      <c r="D26" s="548"/>
      <c r="E26" s="548" t="str">
        <f>$B$4</f>
        <v>発注機関名は通常　鳥取県倉吉市</v>
      </c>
      <c r="G26" s="548"/>
      <c r="H26" s="548" t="str">
        <f>$B$4</f>
        <v>発注機関名は通常　鳥取県倉吉市</v>
      </c>
      <c r="J26" s="548"/>
      <c r="K26" s="548" t="str">
        <f>$B$4</f>
        <v>発注機関名は通常　鳥取県倉吉市</v>
      </c>
    </row>
    <row r="27" spans="1:11">
      <c r="A27" s="548"/>
      <c r="B27" s="548" t="s">
        <v>768</v>
      </c>
      <c r="D27" s="548"/>
      <c r="E27" s="548" t="str">
        <f>$B$5</f>
        <v>選任届の無い技術者の場合理由聴取</v>
      </c>
      <c r="G27" s="548"/>
      <c r="H27" s="548" t="str">
        <f>$B$5</f>
        <v>選任届の無い技術者の場合理由聴取</v>
      </c>
      <c r="J27" s="548"/>
      <c r="K27" s="548" t="str">
        <f>$B$5</f>
        <v>選任届の無い技術者の場合理由聴取</v>
      </c>
    </row>
    <row r="28" spans="1:11">
      <c r="A28" s="548"/>
      <c r="B28" s="548" t="s">
        <v>139</v>
      </c>
      <c r="D28" s="548"/>
      <c r="E28" s="548" t="str">
        <f>$B$6</f>
        <v>受注、変更、訂正及び完成時10日以内</v>
      </c>
      <c r="G28" s="548"/>
      <c r="H28" s="548" t="str">
        <f>$B$6</f>
        <v>受注、変更、訂正及び完成時10日以内</v>
      </c>
      <c r="J28" s="548"/>
      <c r="K28" s="548" t="str">
        <f>$B$6</f>
        <v>受注、変更、訂正及び完成時10日以内</v>
      </c>
    </row>
    <row r="29" spans="1:11">
      <c r="A29" s="548"/>
      <c r="B29" s="548" t="s">
        <v>769</v>
      </c>
      <c r="D29" s="548"/>
      <c r="E29" s="548" t="str">
        <f>$B$7</f>
        <v>問題なければ署名しスキャンしてPDFにする</v>
      </c>
      <c r="G29" s="548"/>
      <c r="H29" s="548" t="str">
        <f>$B$7</f>
        <v>問題なければ署名しスキャンしてPDFにする</v>
      </c>
      <c r="J29" s="548"/>
      <c r="K29" s="548" t="str">
        <f>$B$7</f>
        <v>問題なければ署名しスキャンしてPDFにする</v>
      </c>
    </row>
    <row r="30" spans="1:11" ht="31.5">
      <c r="A30" s="548"/>
      <c r="B30" s="1310" t="s">
        <v>771</v>
      </c>
      <c r="D30" s="548"/>
      <c r="E30" s="1310" t="str">
        <f>$B$8</f>
        <v>紙の方は課内回覧し決裁取る
「本書のとおり確認したことを回答してよろしいか。」</v>
      </c>
      <c r="G30" s="548"/>
      <c r="H30" s="1310" t="str">
        <f>$B$8</f>
        <v>紙の方は課内回覧し決裁取る
「本書のとおり確認したことを回答してよろしいか。」</v>
      </c>
      <c r="J30" s="548"/>
      <c r="K30" s="1310" t="str">
        <f>$B$8</f>
        <v>紙の方は課内回覧し決裁取る
「本書のとおり確認したことを回答してよろしいか。」</v>
      </c>
    </row>
    <row r="31" spans="1:11">
      <c r="A31" s="548"/>
      <c r="B31" s="548" t="s">
        <v>557</v>
      </c>
      <c r="D31" s="548"/>
      <c r="E31" s="548" t="str">
        <f>$B$9</f>
        <v>スキャンしておいたPDFを受注者へ送付</v>
      </c>
      <c r="G31" s="548"/>
      <c r="H31" s="548" t="str">
        <f>$B$9</f>
        <v>スキャンしておいたPDFを受注者へ送付</v>
      </c>
      <c r="J31" s="548"/>
      <c r="K31" s="548" t="str">
        <f>$B$9</f>
        <v>スキャンしておいたPDFを受注者へ送付</v>
      </c>
    </row>
    <row r="32" spans="1:11">
      <c r="A32" s="548"/>
      <c r="B32" s="548" t="s">
        <v>770</v>
      </c>
      <c r="D32" s="548"/>
      <c r="E32" s="548" t="str">
        <f>$B$10</f>
        <v>書類を保管する。</v>
      </c>
      <c r="G32" s="548"/>
      <c r="H32" s="548" t="str">
        <f>$B$10</f>
        <v>書類を保管する。</v>
      </c>
      <c r="J32" s="548"/>
      <c r="K32" s="548" t="str">
        <f>$B$10</f>
        <v>書類を保管する。</v>
      </c>
    </row>
    <row r="34" spans="1:11">
      <c r="A34" s="1309"/>
      <c r="B34" s="1309" t="s">
        <v>228</v>
      </c>
      <c r="D34" s="1309"/>
      <c r="E34" s="1309" t="str">
        <f>$B$1</f>
        <v>コリンズチェック</v>
      </c>
      <c r="G34" s="1309"/>
      <c r="H34" s="1309" t="str">
        <f>$B$1</f>
        <v>コリンズチェック</v>
      </c>
      <c r="J34" s="1309"/>
      <c r="K34" s="1309" t="str">
        <f>$B$1</f>
        <v>コリンズチェック</v>
      </c>
    </row>
    <row r="35" spans="1:11">
      <c r="A35" s="548"/>
      <c r="B35" s="548" t="s">
        <v>765</v>
      </c>
      <c r="D35" s="548"/>
      <c r="E35" s="548" t="str">
        <f>$B$2</f>
        <v>原則発注担当者で確認()</v>
      </c>
      <c r="G35" s="548"/>
      <c r="H35" s="548" t="str">
        <f>$B$2</f>
        <v>原則発注担当者で確認()</v>
      </c>
      <c r="J35" s="548"/>
      <c r="K35" s="548" t="str">
        <f>$B$2</f>
        <v>原則発注担当者で確認()</v>
      </c>
    </row>
    <row r="36" spans="1:11">
      <c r="A36" s="548"/>
      <c r="B36" s="548" t="s">
        <v>290</v>
      </c>
      <c r="D36" s="548"/>
      <c r="E36" s="548" t="str">
        <f>$B$3</f>
        <v>印刷し内容を契約書や選任通知と照査</v>
      </c>
      <c r="G36" s="548"/>
      <c r="H36" s="548" t="str">
        <f>$B$3</f>
        <v>印刷し内容を契約書や選任通知と照査</v>
      </c>
      <c r="J36" s="548"/>
      <c r="K36" s="548" t="str">
        <f>$B$3</f>
        <v>印刷し内容を契約書や選任通知と照査</v>
      </c>
    </row>
    <row r="37" spans="1:11">
      <c r="A37" s="548"/>
      <c r="B37" s="548" t="s">
        <v>767</v>
      </c>
      <c r="D37" s="548"/>
      <c r="E37" s="548" t="str">
        <f>$B$4</f>
        <v>発注機関名は通常　鳥取県倉吉市</v>
      </c>
      <c r="G37" s="548"/>
      <c r="H37" s="548" t="str">
        <f>$B$4</f>
        <v>発注機関名は通常　鳥取県倉吉市</v>
      </c>
      <c r="J37" s="548"/>
      <c r="K37" s="548" t="str">
        <f>$B$4</f>
        <v>発注機関名は通常　鳥取県倉吉市</v>
      </c>
    </row>
    <row r="38" spans="1:11">
      <c r="A38" s="548"/>
      <c r="B38" s="548" t="s">
        <v>768</v>
      </c>
      <c r="D38" s="548"/>
      <c r="E38" s="548" t="str">
        <f>$B$5</f>
        <v>選任届の無い技術者の場合理由聴取</v>
      </c>
      <c r="G38" s="548"/>
      <c r="H38" s="548" t="str">
        <f>$B$5</f>
        <v>選任届の無い技術者の場合理由聴取</v>
      </c>
      <c r="J38" s="548"/>
      <c r="K38" s="548" t="str">
        <f>$B$5</f>
        <v>選任届の無い技術者の場合理由聴取</v>
      </c>
    </row>
    <row r="39" spans="1:11">
      <c r="A39" s="548"/>
      <c r="B39" s="548" t="s">
        <v>139</v>
      </c>
      <c r="D39" s="548"/>
      <c r="E39" s="548" t="str">
        <f>$B$6</f>
        <v>受注、変更、訂正及び完成時10日以内</v>
      </c>
      <c r="G39" s="548"/>
      <c r="H39" s="548" t="str">
        <f>$B$6</f>
        <v>受注、変更、訂正及び完成時10日以内</v>
      </c>
      <c r="J39" s="548"/>
      <c r="K39" s="548" t="str">
        <f>$B$6</f>
        <v>受注、変更、訂正及び完成時10日以内</v>
      </c>
    </row>
    <row r="40" spans="1:11">
      <c r="A40" s="548"/>
      <c r="B40" s="548" t="s">
        <v>769</v>
      </c>
      <c r="D40" s="548"/>
      <c r="E40" s="548" t="str">
        <f>$B$7</f>
        <v>問題なければ署名しスキャンしてPDFにする</v>
      </c>
      <c r="G40" s="548"/>
      <c r="H40" s="548" t="str">
        <f>$B$7</f>
        <v>問題なければ署名しスキャンしてPDFにする</v>
      </c>
      <c r="J40" s="548"/>
      <c r="K40" s="548" t="str">
        <f>$B$7</f>
        <v>問題なければ署名しスキャンしてPDFにする</v>
      </c>
    </row>
    <row r="41" spans="1:11" ht="31.5">
      <c r="A41" s="548"/>
      <c r="B41" s="1310" t="s">
        <v>771</v>
      </c>
      <c r="D41" s="548"/>
      <c r="E41" s="1310" t="str">
        <f>$B$8</f>
        <v>紙の方は課内回覧し決裁取る
「本書のとおり確認したことを回答してよろしいか。」</v>
      </c>
      <c r="G41" s="548"/>
      <c r="H41" s="1310" t="str">
        <f>$B$8</f>
        <v>紙の方は課内回覧し決裁取る
「本書のとおり確認したことを回答してよろしいか。」</v>
      </c>
      <c r="J41" s="548"/>
      <c r="K41" s="1310" t="str">
        <f>$B$8</f>
        <v>紙の方は課内回覧し決裁取る
「本書のとおり確認したことを回答してよろしいか。」</v>
      </c>
    </row>
    <row r="42" spans="1:11">
      <c r="A42" s="548"/>
      <c r="B42" s="548" t="s">
        <v>557</v>
      </c>
      <c r="D42" s="548"/>
      <c r="E42" s="548" t="str">
        <f>$B$9</f>
        <v>スキャンしておいたPDFを受注者へ送付</v>
      </c>
      <c r="G42" s="548"/>
      <c r="H42" s="548" t="str">
        <f>$B$9</f>
        <v>スキャンしておいたPDFを受注者へ送付</v>
      </c>
      <c r="J42" s="548"/>
      <c r="K42" s="548" t="str">
        <f>$B$9</f>
        <v>スキャンしておいたPDFを受注者へ送付</v>
      </c>
    </row>
    <row r="43" spans="1:11">
      <c r="A43" s="548"/>
      <c r="B43" s="548" t="s">
        <v>770</v>
      </c>
      <c r="D43" s="548"/>
      <c r="E43" s="548" t="str">
        <f>$B$10</f>
        <v>書類を保管する。</v>
      </c>
      <c r="G43" s="548"/>
      <c r="H43" s="548" t="str">
        <f>$B$10</f>
        <v>書類を保管する。</v>
      </c>
      <c r="J43" s="548"/>
      <c r="K43" s="548" t="str">
        <f>$B$10</f>
        <v>書類を保管する。</v>
      </c>
    </row>
  </sheetData>
  <autoFilter ref="A1:K44"/>
  <phoneticPr fontId="38"/>
  <pageMargins left="0.16" right="0.16" top="0.26" bottom="0.45" header="0.3" footer="0.3"/>
  <pageSetup paperSize="9"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dimension ref="A1:J29"/>
  <sheetViews>
    <sheetView workbookViewId="0"/>
  </sheetViews>
  <sheetFormatPr defaultRowHeight="13.5"/>
  <cols>
    <col min="1" max="1" width="22.625" style="559" customWidth="1"/>
    <col min="2" max="2" width="19.25" style="559" customWidth="1"/>
    <col min="3" max="3" width="11.625" style="559" customWidth="1"/>
    <col min="4" max="4" width="18.625" style="559" customWidth="1"/>
    <col min="5" max="5" width="9" style="559" bestFit="1" customWidth="1"/>
    <col min="6" max="8" width="9" style="560" bestFit="1" customWidth="1"/>
    <col min="9" max="9" width="10.25" style="561" bestFit="1" customWidth="1"/>
    <col min="10" max="10" width="9" style="560" bestFit="1" customWidth="1"/>
    <col min="11" max="16384" width="9" style="559" bestFit="1" customWidth="1"/>
  </cols>
  <sheetData>
    <row r="1" spans="1:10" s="562" customFormat="1" ht="12">
      <c r="A1" s="563" t="s">
        <v>412</v>
      </c>
      <c r="B1" s="563" t="s">
        <v>537</v>
      </c>
      <c r="C1" s="563" t="s">
        <v>539</v>
      </c>
      <c r="D1" s="563" t="s">
        <v>268</v>
      </c>
      <c r="E1" s="565" t="s">
        <v>365</v>
      </c>
      <c r="F1" s="565" t="s">
        <v>506</v>
      </c>
      <c r="G1" s="565" t="s">
        <v>206</v>
      </c>
      <c r="H1" s="566" t="s">
        <v>285</v>
      </c>
      <c r="I1" s="567" t="s">
        <v>541</v>
      </c>
      <c r="J1" s="568"/>
    </row>
    <row r="2" spans="1:10">
      <c r="A2" s="564"/>
      <c r="B2" s="564"/>
      <c r="C2" s="564"/>
      <c r="D2" s="564"/>
      <c r="E2" s="564"/>
    </row>
    <row r="3" spans="1:10">
      <c r="A3" s="564"/>
      <c r="B3" s="564"/>
      <c r="C3" s="564"/>
      <c r="D3" s="564"/>
      <c r="E3" s="564"/>
    </row>
    <row r="4" spans="1:10">
      <c r="A4" s="564"/>
      <c r="B4" s="564"/>
      <c r="C4" s="564"/>
      <c r="D4" s="564"/>
      <c r="E4" s="564"/>
    </row>
    <row r="5" spans="1:10">
      <c r="A5" s="564"/>
      <c r="B5" s="564"/>
      <c r="C5" s="564"/>
      <c r="D5" s="564"/>
      <c r="E5" s="564"/>
    </row>
    <row r="6" spans="1:10">
      <c r="A6" s="564"/>
      <c r="B6" s="564"/>
      <c r="C6" s="564"/>
      <c r="D6" s="564"/>
      <c r="E6" s="564"/>
    </row>
    <row r="7" spans="1:10">
      <c r="A7" s="564"/>
      <c r="B7" s="564"/>
      <c r="C7" s="564"/>
      <c r="D7" s="564"/>
      <c r="E7" s="564"/>
    </row>
    <row r="8" spans="1:10">
      <c r="A8" s="564"/>
      <c r="B8" s="564"/>
      <c r="C8" s="564"/>
      <c r="D8" s="564"/>
      <c r="E8" s="564"/>
    </row>
    <row r="9" spans="1:10">
      <c r="A9" s="564"/>
      <c r="B9" s="564"/>
      <c r="C9" s="564"/>
      <c r="D9" s="564"/>
      <c r="E9" s="564"/>
    </row>
    <row r="10" spans="1:10">
      <c r="A10" s="564"/>
      <c r="B10" s="564"/>
      <c r="C10" s="564"/>
      <c r="D10" s="564"/>
      <c r="E10" s="564"/>
    </row>
    <row r="11" spans="1:10">
      <c r="A11" s="564"/>
      <c r="B11" s="564"/>
      <c r="C11" s="564"/>
      <c r="D11" s="564"/>
      <c r="E11" s="564"/>
    </row>
    <row r="12" spans="1:10">
      <c r="A12" s="564"/>
      <c r="B12" s="564"/>
      <c r="C12" s="564"/>
      <c r="D12" s="564"/>
      <c r="E12" s="564"/>
    </row>
    <row r="13" spans="1:10">
      <c r="A13" s="564"/>
      <c r="B13" s="564"/>
      <c r="C13" s="564"/>
      <c r="D13" s="564"/>
      <c r="E13" s="564"/>
    </row>
    <row r="14" spans="1:10">
      <c r="A14" s="564"/>
      <c r="B14" s="564"/>
      <c r="C14" s="564"/>
      <c r="D14" s="564"/>
      <c r="E14" s="564"/>
    </row>
    <row r="15" spans="1:10">
      <c r="A15" s="564"/>
      <c r="B15" s="564"/>
      <c r="C15" s="564"/>
      <c r="D15" s="564"/>
      <c r="E15" s="564"/>
    </row>
    <row r="16" spans="1:10">
      <c r="A16" s="564"/>
      <c r="B16" s="564"/>
      <c r="C16" s="564"/>
      <c r="D16" s="564"/>
      <c r="E16" s="564"/>
    </row>
    <row r="17" spans="1:5">
      <c r="A17" s="564"/>
      <c r="B17" s="564"/>
      <c r="C17" s="564"/>
      <c r="D17" s="564"/>
      <c r="E17" s="564"/>
    </row>
    <row r="18" spans="1:5">
      <c r="A18" s="564"/>
      <c r="B18" s="564"/>
      <c r="C18" s="564"/>
      <c r="D18" s="564"/>
      <c r="E18" s="564"/>
    </row>
    <row r="19" spans="1:5">
      <c r="A19" s="564"/>
      <c r="B19" s="564"/>
      <c r="C19" s="564"/>
      <c r="D19" s="564"/>
      <c r="E19" s="564"/>
    </row>
    <row r="20" spans="1:5">
      <c r="A20" s="564"/>
      <c r="B20" s="564"/>
      <c r="C20" s="564"/>
      <c r="D20" s="564"/>
      <c r="E20" s="564"/>
    </row>
    <row r="21" spans="1:5">
      <c r="A21" s="564"/>
      <c r="B21" s="564"/>
      <c r="C21" s="564"/>
      <c r="D21" s="564"/>
      <c r="E21" s="564"/>
    </row>
    <row r="22" spans="1:5">
      <c r="A22" s="564"/>
      <c r="B22" s="564"/>
      <c r="C22" s="564"/>
      <c r="D22" s="564"/>
      <c r="E22" s="564"/>
    </row>
    <row r="23" spans="1:5">
      <c r="A23" s="564"/>
      <c r="B23" s="564"/>
      <c r="C23" s="564"/>
      <c r="D23" s="564"/>
      <c r="E23" s="564"/>
    </row>
    <row r="24" spans="1:5">
      <c r="A24" s="564"/>
      <c r="B24" s="564"/>
      <c r="C24" s="564"/>
      <c r="D24" s="564"/>
      <c r="E24" s="564"/>
    </row>
    <row r="25" spans="1:5">
      <c r="A25" s="564"/>
      <c r="B25" s="564"/>
      <c r="C25" s="564"/>
      <c r="D25" s="564"/>
      <c r="E25" s="564"/>
    </row>
    <row r="26" spans="1:5">
      <c r="A26" s="564"/>
      <c r="B26" s="564"/>
      <c r="C26" s="564"/>
      <c r="D26" s="564"/>
      <c r="E26" s="564"/>
    </row>
    <row r="27" spans="1:5">
      <c r="A27" s="564"/>
      <c r="B27" s="564"/>
      <c r="C27" s="564"/>
      <c r="D27" s="564"/>
      <c r="E27" s="564"/>
    </row>
    <row r="28" spans="1:5">
      <c r="A28" s="564"/>
      <c r="B28" s="564"/>
      <c r="C28" s="564"/>
      <c r="D28" s="564"/>
      <c r="E28" s="564"/>
    </row>
    <row r="29" spans="1:5">
      <c r="A29" s="564"/>
      <c r="B29" s="564"/>
      <c r="C29" s="564"/>
      <c r="D29" s="564"/>
      <c r="E29" s="564"/>
    </row>
  </sheetData>
  <phoneticPr fontId="38"/>
  <pageMargins left="0.75" right="0.75" top="1" bottom="1" header="0.51200000000000001" footer="0.51200000000000001"/>
  <pageSetup paperSize="9" fitToWidth="1" fitToHeight="1" orientation="portrait" usePrinterDefaults="1"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BB10"/>
  <sheetViews>
    <sheetView workbookViewId="0">
      <selection activeCell="I27" sqref="I27"/>
    </sheetView>
  </sheetViews>
  <sheetFormatPr defaultRowHeight="13.5"/>
  <cols>
    <col min="1" max="1" width="12.125" bestFit="1" customWidth="1"/>
    <col min="2" max="2" width="10" bestFit="1" customWidth="1"/>
    <col min="3" max="3" width="11.625" bestFit="1" customWidth="1"/>
    <col min="4" max="4" width="12.125" bestFit="1" customWidth="1"/>
    <col min="6" max="6" width="17.375" bestFit="1" customWidth="1"/>
    <col min="7" max="7" width="40.75" bestFit="1" customWidth="1"/>
    <col min="8" max="8" width="15.125" bestFit="1" customWidth="1"/>
    <col min="9" max="9" width="17.375" bestFit="1" customWidth="1"/>
    <col min="10" max="10" width="20.375" bestFit="1" customWidth="1"/>
    <col min="11" max="11" width="16.25" bestFit="1" customWidth="1"/>
    <col min="12" max="12" width="11" bestFit="1" customWidth="1"/>
    <col min="14" max="14" width="31.75" bestFit="1" customWidth="1"/>
    <col min="15" max="15" width="23.875" bestFit="1" customWidth="1"/>
    <col min="16" max="16" width="26" bestFit="1" customWidth="1"/>
    <col min="17" max="18" width="12.125" bestFit="1" customWidth="1"/>
    <col min="19" max="19" width="25.625" bestFit="1" customWidth="1"/>
    <col min="20" max="20" width="18.375" bestFit="1" customWidth="1"/>
    <col min="21" max="21" width="22.5" bestFit="1" customWidth="1"/>
    <col min="22" max="22" width="21.375" bestFit="1" customWidth="1"/>
    <col min="23" max="23" width="10.5" bestFit="1" customWidth="1"/>
    <col min="24" max="25" width="17.375" bestFit="1" customWidth="1"/>
    <col min="26" max="26" width="34.5" bestFit="1" customWidth="1"/>
  </cols>
  <sheetData>
    <row r="1" spans="1:54">
      <c r="A1" t="s">
        <v>348</v>
      </c>
      <c r="B1" t="s">
        <v>517</v>
      </c>
      <c r="C1" t="s">
        <v>542</v>
      </c>
      <c r="D1" t="s">
        <v>543</v>
      </c>
      <c r="E1" t="s">
        <v>544</v>
      </c>
      <c r="F1" t="s">
        <v>430</v>
      </c>
      <c r="G1" t="s">
        <v>545</v>
      </c>
      <c r="H1" t="s">
        <v>547</v>
      </c>
      <c r="I1" t="s">
        <v>549</v>
      </c>
      <c r="J1" t="s">
        <v>550</v>
      </c>
      <c r="K1" t="s">
        <v>551</v>
      </c>
      <c r="L1" t="s">
        <v>553</v>
      </c>
      <c r="M1" t="s">
        <v>556</v>
      </c>
      <c r="N1" t="s">
        <v>558</v>
      </c>
      <c r="O1" t="s">
        <v>559</v>
      </c>
      <c r="P1" t="s">
        <v>560</v>
      </c>
      <c r="Q1" t="s">
        <v>418</v>
      </c>
      <c r="R1" t="s">
        <v>64</v>
      </c>
      <c r="S1" t="s">
        <v>186</v>
      </c>
      <c r="T1" t="s">
        <v>561</v>
      </c>
      <c r="U1" t="s">
        <v>325</v>
      </c>
      <c r="V1" t="s">
        <v>106</v>
      </c>
      <c r="W1" t="s">
        <v>562</v>
      </c>
      <c r="X1" t="s">
        <v>563</v>
      </c>
      <c r="Y1" t="s">
        <v>564</v>
      </c>
      <c r="Z1" t="s">
        <v>566</v>
      </c>
    </row>
    <row r="2" spans="1:54">
      <c r="A2" s="569"/>
      <c r="B2" s="569"/>
      <c r="C2" s="569"/>
      <c r="D2" s="569"/>
      <c r="E2" s="569"/>
      <c r="G2" s="569"/>
      <c r="H2" s="569"/>
      <c r="J2" s="569"/>
      <c r="K2" s="569"/>
      <c r="L2" s="569"/>
      <c r="M2" s="569"/>
      <c r="N2" s="569"/>
      <c r="O2" s="569"/>
      <c r="P2" s="569"/>
      <c r="Q2" s="569"/>
      <c r="R2" s="569"/>
      <c r="S2" s="569"/>
      <c r="T2" s="569"/>
      <c r="U2" s="569"/>
      <c r="V2" s="569"/>
      <c r="W2" s="570"/>
      <c r="X2" s="570"/>
      <c r="Y2" s="570"/>
      <c r="Z2" s="569"/>
    </row>
    <row r="5" spans="1:54">
      <c r="A5" s="569"/>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N5" s="569"/>
      <c r="AO5" s="569"/>
      <c r="AP5" s="569"/>
      <c r="AQ5" s="569"/>
      <c r="AR5" s="569"/>
      <c r="AS5" s="569"/>
      <c r="AT5" s="569"/>
      <c r="AU5" s="569"/>
      <c r="AV5" s="569"/>
      <c r="AW5" s="569"/>
      <c r="AX5" s="569"/>
      <c r="AY5" s="569"/>
      <c r="AZ5" s="569"/>
      <c r="BA5" s="569"/>
      <c r="BB5" s="569"/>
    </row>
    <row r="7" spans="1:54">
      <c r="A7" s="569"/>
      <c r="B7" s="569"/>
      <c r="C7" s="569"/>
      <c r="D7" s="569"/>
      <c r="E7" s="569"/>
      <c r="F7" s="569"/>
      <c r="G7" s="569"/>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N7" s="569"/>
      <c r="AO7" s="569"/>
      <c r="AP7" s="569"/>
      <c r="AQ7" s="569"/>
      <c r="AR7" s="569"/>
      <c r="AS7" s="569"/>
      <c r="AT7" s="569"/>
      <c r="AU7" s="569"/>
      <c r="AV7" s="569"/>
      <c r="AW7" s="569"/>
      <c r="AX7" s="569"/>
      <c r="AY7" s="569"/>
      <c r="AZ7" s="569"/>
      <c r="BA7" s="569"/>
      <c r="BB7" s="569"/>
    </row>
    <row r="10" spans="1:54">
      <c r="A10" s="569"/>
      <c r="B10" s="569"/>
      <c r="C10" s="569"/>
      <c r="D10" s="569"/>
      <c r="E10" s="569"/>
      <c r="G10" s="569"/>
      <c r="H10" s="569"/>
      <c r="J10" s="569"/>
      <c r="K10" s="569"/>
      <c r="L10" s="569"/>
      <c r="M10" s="569"/>
      <c r="N10" s="569"/>
      <c r="O10" s="569"/>
      <c r="P10" s="569"/>
      <c r="Q10" s="569"/>
      <c r="R10" s="569"/>
      <c r="S10" s="569"/>
      <c r="T10" s="569"/>
      <c r="U10" s="569"/>
      <c r="V10" s="569"/>
      <c r="W10" s="570"/>
      <c r="X10" s="570"/>
      <c r="Y10" s="570"/>
      <c r="Z10" s="569"/>
    </row>
  </sheetData>
  <phoneticPr fontId="38"/>
  <pageMargins left="0.7" right="0.7" top="0.75" bottom="0.75" header="0.3" footer="0.3"/>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4">
    <tabColor indexed="12"/>
  </sheetPr>
  <dimension ref="B2:AT12"/>
  <sheetViews>
    <sheetView view="pageBreakPreview" zoomScale="85" zoomScaleNormal="70" zoomScaleSheetLayoutView="85" workbookViewId="0">
      <pane xSplit="1" ySplit="1" topLeftCell="B2" activePane="bottomRight" state="frozen"/>
      <selection pane="topRight"/>
      <selection pane="bottomLeft"/>
      <selection pane="bottomRight" activeCell="G5" sqref="G5:AE5"/>
    </sheetView>
  </sheetViews>
  <sheetFormatPr defaultColWidth="2.625" defaultRowHeight="37.5" customHeight="1"/>
  <cols>
    <col min="1" max="46" width="3" style="571" customWidth="1"/>
    <col min="47" max="16384" width="2.625" style="571" bestFit="1" customWidth="0"/>
  </cols>
  <sheetData>
    <row r="1" spans="2:46" ht="51" customHeight="1"/>
    <row r="2" spans="2:46" ht="53.25" customHeight="1">
      <c r="B2" s="572"/>
      <c r="C2" s="578" t="s">
        <v>245</v>
      </c>
      <c r="D2" s="578"/>
      <c r="E2" s="578"/>
      <c r="F2" s="578"/>
      <c r="G2" s="583" t="s">
        <v>358</v>
      </c>
      <c r="H2" s="583"/>
      <c r="I2" s="583"/>
      <c r="J2" s="583"/>
      <c r="K2" s="590"/>
      <c r="L2" s="593"/>
      <c r="M2" s="593"/>
      <c r="N2" s="593"/>
      <c r="O2" s="596" t="s">
        <v>579</v>
      </c>
      <c r="P2" s="596"/>
      <c r="Q2" s="596"/>
      <c r="R2" s="596"/>
      <c r="S2" s="596"/>
      <c r="T2" s="596"/>
      <c r="U2" s="596"/>
      <c r="V2" s="596"/>
      <c r="W2" s="596"/>
      <c r="X2" s="596"/>
      <c r="Y2" s="596"/>
      <c r="Z2" s="596"/>
      <c r="AA2" s="596"/>
      <c r="AB2" s="596"/>
      <c r="AC2" s="596"/>
      <c r="AD2" s="596"/>
      <c r="AE2" s="596"/>
      <c r="AF2" s="596"/>
      <c r="AG2" s="596"/>
      <c r="AH2" s="593"/>
      <c r="AI2" s="593"/>
      <c r="AJ2" s="593"/>
      <c r="AK2" s="593"/>
      <c r="AL2" s="596"/>
      <c r="AM2" s="596"/>
      <c r="AN2" s="596"/>
      <c r="AO2" s="596"/>
      <c r="AP2" s="596"/>
      <c r="AQ2" s="596"/>
      <c r="AR2" s="596"/>
      <c r="AS2" s="596"/>
      <c r="AT2" s="600"/>
    </row>
    <row r="3" spans="2:46" ht="53.25" customHeight="1">
      <c r="B3" s="573" t="s">
        <v>580</v>
      </c>
      <c r="C3" s="578"/>
      <c r="D3" s="578"/>
      <c r="E3" s="581"/>
      <c r="F3" s="573"/>
      <c r="G3" s="578"/>
      <c r="H3" s="578"/>
      <c r="I3" s="578"/>
      <c r="J3" s="581"/>
      <c r="K3" s="573" t="s">
        <v>315</v>
      </c>
      <c r="L3" s="578"/>
      <c r="M3" s="578"/>
      <c r="N3" s="581"/>
      <c r="O3" s="573"/>
      <c r="P3" s="578"/>
      <c r="Q3" s="578"/>
      <c r="R3" s="578"/>
      <c r="S3" s="581"/>
      <c r="T3" s="573" t="s">
        <v>582</v>
      </c>
      <c r="U3" s="578"/>
      <c r="V3" s="578"/>
      <c r="W3" s="581"/>
      <c r="X3" s="573"/>
      <c r="Y3" s="578"/>
      <c r="Z3" s="578"/>
      <c r="AA3" s="578"/>
      <c r="AB3" s="581"/>
      <c r="AC3" s="573" t="s">
        <v>47</v>
      </c>
      <c r="AD3" s="578"/>
      <c r="AE3" s="578"/>
      <c r="AF3" s="581"/>
      <c r="AG3" s="573"/>
      <c r="AH3" s="578"/>
      <c r="AI3" s="578"/>
      <c r="AJ3" s="578"/>
      <c r="AK3" s="581"/>
      <c r="AL3" s="573" t="s">
        <v>336</v>
      </c>
      <c r="AM3" s="578"/>
      <c r="AN3" s="578"/>
      <c r="AO3" s="581"/>
      <c r="AP3" s="573"/>
      <c r="AQ3" s="578"/>
      <c r="AR3" s="578"/>
      <c r="AS3" s="578"/>
      <c r="AT3" s="581"/>
    </row>
    <row r="4" spans="2:46" ht="45" customHeight="1">
      <c r="B4" s="574" t="s">
        <v>56</v>
      </c>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601"/>
    </row>
    <row r="5" spans="2:46" ht="45" customHeight="1">
      <c r="B5" s="575" t="s">
        <v>440</v>
      </c>
      <c r="C5" s="575"/>
      <c r="D5" s="575"/>
      <c r="E5" s="575"/>
      <c r="F5" s="575"/>
      <c r="G5" s="584" t="str">
        <f>IF(工事カルテ!J45="","（職　氏　名）　倉吉市　　部　　課",CONCATENATE(工事カルテ!J45,"　",工事カルテ!J46,"　",工事カルテ!P46))</f>
        <v>（職　氏　名）　倉吉市　　部　　課</v>
      </c>
      <c r="H5" s="587"/>
      <c r="I5" s="587"/>
      <c r="J5" s="587"/>
      <c r="K5" s="587"/>
      <c r="L5" s="587"/>
      <c r="M5" s="587"/>
      <c r="N5" s="587"/>
      <c r="O5" s="587"/>
      <c r="P5" s="587"/>
      <c r="Q5" s="587"/>
      <c r="R5" s="587"/>
      <c r="S5" s="587"/>
      <c r="T5" s="587"/>
      <c r="U5" s="587"/>
      <c r="V5" s="587"/>
      <c r="W5" s="587"/>
      <c r="X5" s="587"/>
      <c r="Y5" s="587"/>
      <c r="Z5" s="587"/>
      <c r="AA5" s="587"/>
      <c r="AB5" s="587"/>
      <c r="AC5" s="587"/>
      <c r="AD5" s="587"/>
      <c r="AE5" s="587"/>
      <c r="AF5" s="590"/>
      <c r="AG5" s="590" t="str">
        <f>IF(工事カルテ!J43="","㊞","")</f>
        <v>㊞</v>
      </c>
      <c r="AH5" s="590"/>
      <c r="AI5" s="590"/>
      <c r="AJ5" s="590"/>
      <c r="AK5" s="590"/>
      <c r="AL5" s="590"/>
      <c r="AM5" s="590"/>
      <c r="AN5" s="590"/>
      <c r="AO5" s="590"/>
      <c r="AP5" s="590"/>
      <c r="AQ5" s="590"/>
      <c r="AR5" s="590"/>
      <c r="AS5" s="590"/>
      <c r="AT5" s="602"/>
    </row>
    <row r="6" spans="2:46" ht="45" customHeight="1">
      <c r="B6" s="575" t="s">
        <v>255</v>
      </c>
      <c r="C6" s="575"/>
      <c r="D6" s="575"/>
      <c r="E6" s="575"/>
      <c r="F6" s="575"/>
      <c r="G6" s="584">
        <f>IF(工事カルテ!H6="","",工事カルテ!H6)</f>
        <v>0</v>
      </c>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587"/>
      <c r="AI6" s="587"/>
      <c r="AJ6" s="587"/>
      <c r="AK6" s="587"/>
      <c r="AL6" s="587"/>
      <c r="AM6" s="587"/>
      <c r="AN6" s="587"/>
      <c r="AO6" s="587"/>
      <c r="AP6" s="587"/>
      <c r="AQ6" s="587"/>
      <c r="AR6" s="587"/>
      <c r="AS6" s="587"/>
      <c r="AT6" s="603"/>
    </row>
    <row r="7" spans="2:46" ht="45" customHeight="1">
      <c r="B7" s="573" t="s">
        <v>164</v>
      </c>
      <c r="C7" s="578"/>
      <c r="D7" s="578"/>
      <c r="E7" s="578"/>
      <c r="F7" s="581"/>
      <c r="G7" s="585">
        <f>IF(工事カルテ!H7="","",工事カルテ!H7)</f>
        <v>0</v>
      </c>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8"/>
      <c r="AJ7" s="588"/>
      <c r="AK7" s="588"/>
      <c r="AL7" s="588"/>
      <c r="AM7" s="588"/>
      <c r="AN7" s="588"/>
      <c r="AO7" s="588"/>
      <c r="AP7" s="588"/>
      <c r="AQ7" s="588"/>
      <c r="AR7" s="588"/>
      <c r="AS7" s="588"/>
      <c r="AT7" s="604"/>
    </row>
    <row r="8" spans="2:46" ht="45" customHeight="1">
      <c r="B8" s="575" t="s">
        <v>89</v>
      </c>
      <c r="C8" s="575"/>
      <c r="D8" s="575"/>
      <c r="E8" s="575"/>
      <c r="F8" s="575"/>
      <c r="G8" s="585" t="str">
        <f>IF(工事カルテ!I40="","",CONCATENATE(工事カルテ!I40,"　",工事カルテ!I41))</f>
        <v>0　　</v>
      </c>
      <c r="H8" s="588"/>
      <c r="I8" s="588"/>
      <c r="J8" s="588"/>
      <c r="K8" s="588"/>
      <c r="L8" s="588"/>
      <c r="M8" s="588"/>
      <c r="N8" s="588"/>
      <c r="O8" s="588"/>
      <c r="P8" s="588"/>
      <c r="Q8" s="588"/>
      <c r="R8" s="588"/>
      <c r="S8" s="588"/>
      <c r="T8" s="588"/>
      <c r="U8" s="588"/>
      <c r="V8" s="588"/>
      <c r="W8" s="588"/>
      <c r="X8" s="588"/>
      <c r="Y8" s="588"/>
      <c r="Z8" s="588"/>
      <c r="AA8" s="588"/>
      <c r="AB8" s="588"/>
      <c r="AC8" s="588"/>
      <c r="AD8" s="588"/>
      <c r="AE8" s="588"/>
      <c r="AF8" s="590"/>
      <c r="AG8" s="590"/>
      <c r="AH8" s="590"/>
      <c r="AI8" s="590"/>
      <c r="AJ8" s="590"/>
      <c r="AK8" s="590"/>
      <c r="AL8" s="590"/>
      <c r="AM8" s="590"/>
      <c r="AN8" s="590"/>
      <c r="AO8" s="590"/>
      <c r="AP8" s="590"/>
      <c r="AQ8" s="590"/>
      <c r="AR8" s="590"/>
      <c r="AS8" s="590"/>
      <c r="AT8" s="602"/>
    </row>
    <row r="9" spans="2:46" ht="45" customHeight="1">
      <c r="B9" s="576" t="s">
        <v>541</v>
      </c>
      <c r="C9" s="576"/>
      <c r="D9" s="576"/>
      <c r="E9" s="576"/>
      <c r="F9" s="576"/>
      <c r="G9" s="586" t="str">
        <f>IF(工事カルテ!AB39="","",DBCS(FIXED(工事カルテ!AB39,0)))</f>
        <v>０</v>
      </c>
      <c r="H9" s="589"/>
      <c r="I9" s="589"/>
      <c r="J9" s="589"/>
      <c r="K9" s="589"/>
      <c r="L9" s="589"/>
      <c r="M9" s="589"/>
      <c r="N9" s="589"/>
      <c r="O9" s="589"/>
      <c r="P9" s="589"/>
      <c r="Q9" s="590" t="s">
        <v>45</v>
      </c>
      <c r="R9" s="597" t="s">
        <v>11</v>
      </c>
      <c r="S9" s="597"/>
      <c r="T9" s="597"/>
      <c r="U9" s="597"/>
      <c r="V9" s="597"/>
      <c r="W9" s="597"/>
      <c r="X9" s="597"/>
      <c r="Y9" s="597"/>
      <c r="Z9" s="597"/>
      <c r="AA9" s="597"/>
      <c r="AB9" s="597"/>
      <c r="AC9" s="597"/>
      <c r="AD9" s="597"/>
      <c r="AE9" s="597"/>
      <c r="AF9" s="597"/>
      <c r="AG9" s="597"/>
      <c r="AH9" s="597"/>
      <c r="AI9" s="589" t="str">
        <f>IF(工事カルテ!AB39="","",DBCS(FIXED(ROUNDDOWN(工事カルテ!AB39/110*10,0),0)))</f>
        <v>０</v>
      </c>
      <c r="AJ9" s="589"/>
      <c r="AK9" s="589"/>
      <c r="AL9" s="589"/>
      <c r="AM9" s="589"/>
      <c r="AN9" s="589"/>
      <c r="AO9" s="589"/>
      <c r="AP9" s="589"/>
      <c r="AQ9" s="590" t="s">
        <v>45</v>
      </c>
      <c r="AR9" s="590" t="s">
        <v>49</v>
      </c>
      <c r="AS9" s="590"/>
      <c r="AT9" s="602"/>
    </row>
    <row r="10" spans="2:46" ht="45" customHeight="1">
      <c r="B10" s="577" t="s">
        <v>285</v>
      </c>
      <c r="C10" s="580"/>
      <c r="D10" s="580"/>
      <c r="E10" s="580"/>
      <c r="F10" s="582"/>
      <c r="G10" s="573" t="s">
        <v>584</v>
      </c>
      <c r="H10" s="578"/>
      <c r="I10" s="578"/>
      <c r="J10" s="581"/>
      <c r="K10" s="591">
        <f>IF(OR(工事カルテ!H12="",工事カルテ!H12="契約日の翌日"),"令和　　年　　月　　日",工事カルテ!H12)</f>
        <v>0</v>
      </c>
      <c r="L10" s="594"/>
      <c r="M10" s="594"/>
      <c r="N10" s="594"/>
      <c r="O10" s="594"/>
      <c r="P10" s="594"/>
      <c r="Q10" s="594"/>
      <c r="R10" s="594"/>
      <c r="S10" s="594"/>
      <c r="T10" s="594"/>
      <c r="U10" s="594"/>
      <c r="V10" s="594"/>
      <c r="W10" s="594"/>
      <c r="X10" s="594"/>
      <c r="Y10" s="594"/>
      <c r="Z10" s="598"/>
      <c r="AA10" s="573" t="s">
        <v>180</v>
      </c>
      <c r="AB10" s="578"/>
      <c r="AC10" s="578"/>
      <c r="AD10" s="581"/>
      <c r="AE10" s="591">
        <f>IF(工事カルテ!Y12="","令和　　年　　月　　日",工事カルテ!Y12)</f>
        <v>0</v>
      </c>
      <c r="AF10" s="594"/>
      <c r="AG10" s="594"/>
      <c r="AH10" s="594"/>
      <c r="AI10" s="594"/>
      <c r="AJ10" s="594"/>
      <c r="AK10" s="594"/>
      <c r="AL10" s="594"/>
      <c r="AM10" s="594"/>
      <c r="AN10" s="594"/>
      <c r="AO10" s="594"/>
      <c r="AP10" s="594"/>
      <c r="AQ10" s="594"/>
      <c r="AR10" s="594"/>
      <c r="AS10" s="594"/>
      <c r="AT10" s="598"/>
    </row>
    <row r="11" spans="2:46" ht="45" customHeight="1">
      <c r="B11" s="576" t="s">
        <v>330</v>
      </c>
      <c r="C11" s="576"/>
      <c r="D11" s="576"/>
      <c r="E11" s="576"/>
      <c r="F11" s="576"/>
      <c r="G11" s="576" t="str">
        <f>IF(AND(工事カルテ!J63="",工事カルテ!AD63=""),"第　　回","第 １ 回")</f>
        <v>第 １ 回</v>
      </c>
      <c r="H11" s="576"/>
      <c r="I11" s="576"/>
      <c r="J11" s="576"/>
      <c r="K11" s="592" t="s">
        <v>100</v>
      </c>
      <c r="L11" s="595"/>
      <c r="M11" s="595"/>
      <c r="N11" s="595"/>
      <c r="O11" s="595"/>
      <c r="P11" s="595"/>
      <c r="Q11" s="595"/>
      <c r="R11" s="595"/>
      <c r="S11" s="595"/>
      <c r="T11" s="595"/>
      <c r="U11" s="595"/>
      <c r="V11" s="595"/>
      <c r="W11" s="595"/>
      <c r="X11" s="595"/>
      <c r="Y11" s="595"/>
      <c r="Z11" s="599"/>
      <c r="AA11" s="576" t="str">
        <f>IF(工事カルテ!AB53="","第　　回",CONCATENATE("第 ",DBCS(工事カルテ!AB53)," 回"))</f>
        <v>第　　回</v>
      </c>
      <c r="AB11" s="576"/>
      <c r="AC11" s="576"/>
      <c r="AD11" s="576"/>
      <c r="AE11" s="592" t="s">
        <v>100</v>
      </c>
      <c r="AF11" s="595"/>
      <c r="AG11" s="595"/>
      <c r="AH11" s="595"/>
      <c r="AI11" s="595"/>
      <c r="AJ11" s="595"/>
      <c r="AK11" s="595"/>
      <c r="AL11" s="595"/>
      <c r="AM11" s="595"/>
      <c r="AN11" s="595"/>
      <c r="AO11" s="595"/>
      <c r="AP11" s="595"/>
      <c r="AQ11" s="595"/>
      <c r="AR11" s="595"/>
      <c r="AS11" s="595"/>
      <c r="AT11" s="599"/>
    </row>
    <row r="12" spans="2:46" ht="45" customHeight="1">
      <c r="B12" s="576" t="s">
        <v>586</v>
      </c>
      <c r="C12" s="576"/>
      <c r="D12" s="576"/>
      <c r="E12" s="576"/>
      <c r="F12" s="576"/>
      <c r="G12" s="576" t="s">
        <v>587</v>
      </c>
      <c r="H12" s="576"/>
      <c r="I12" s="576"/>
      <c r="J12" s="576"/>
      <c r="K12" s="592" t="str">
        <f>IF(工事カルテ!AB71="","令和　　年　　月　　日",工事カルテ!AB71)</f>
        <v>令和　　年　　月　　日</v>
      </c>
      <c r="L12" s="595"/>
      <c r="M12" s="595"/>
      <c r="N12" s="595"/>
      <c r="O12" s="595"/>
      <c r="P12" s="595"/>
      <c r="Q12" s="595"/>
      <c r="R12" s="595"/>
      <c r="S12" s="595"/>
      <c r="T12" s="595"/>
      <c r="U12" s="595"/>
      <c r="V12" s="595"/>
      <c r="W12" s="595"/>
      <c r="X12" s="595"/>
      <c r="Y12" s="595"/>
      <c r="Z12" s="599"/>
      <c r="AA12" s="576" t="s">
        <v>588</v>
      </c>
      <c r="AB12" s="576"/>
      <c r="AC12" s="576"/>
      <c r="AD12" s="576"/>
      <c r="AE12" s="592" t="str">
        <f>IF(工事カルテ!AB72="","令和　　年　　月　　日",工事カルテ!AB72)</f>
        <v>令和　　年　　月　　日</v>
      </c>
      <c r="AF12" s="595"/>
      <c r="AG12" s="595"/>
      <c r="AH12" s="595"/>
      <c r="AI12" s="595"/>
      <c r="AJ12" s="595"/>
      <c r="AK12" s="595"/>
      <c r="AL12" s="595"/>
      <c r="AM12" s="595"/>
      <c r="AN12" s="595"/>
      <c r="AO12" s="595"/>
      <c r="AP12" s="595"/>
      <c r="AQ12" s="595"/>
      <c r="AR12" s="595"/>
      <c r="AS12" s="595"/>
      <c r="AT12" s="599"/>
    </row>
  </sheetData>
  <mergeCells count="40">
    <mergeCell ref="D2:F2"/>
    <mergeCell ref="O2:AG2"/>
    <mergeCell ref="B3:E3"/>
    <mergeCell ref="F3:J3"/>
    <mergeCell ref="K3:N3"/>
    <mergeCell ref="O3:S3"/>
    <mergeCell ref="T3:W3"/>
    <mergeCell ref="X3:AB3"/>
    <mergeCell ref="AC3:AF3"/>
    <mergeCell ref="AG3:AK3"/>
    <mergeCell ref="AL3:AO3"/>
    <mergeCell ref="AP3:AT3"/>
    <mergeCell ref="B4:AT4"/>
    <mergeCell ref="B5:F5"/>
    <mergeCell ref="G5:AE5"/>
    <mergeCell ref="B6:F6"/>
    <mergeCell ref="G6:AT6"/>
    <mergeCell ref="B7:F7"/>
    <mergeCell ref="G7:AT7"/>
    <mergeCell ref="B8:F8"/>
    <mergeCell ref="G8:AE8"/>
    <mergeCell ref="B9:F9"/>
    <mergeCell ref="G9:P9"/>
    <mergeCell ref="R9:AH9"/>
    <mergeCell ref="AI9:AP9"/>
    <mergeCell ref="B10:F10"/>
    <mergeCell ref="G10:J10"/>
    <mergeCell ref="K10:Z10"/>
    <mergeCell ref="AA10:AD10"/>
    <mergeCell ref="AE10:AT10"/>
    <mergeCell ref="B11:F11"/>
    <mergeCell ref="G11:J11"/>
    <mergeCell ref="K11:Z11"/>
    <mergeCell ref="AA11:AD11"/>
    <mergeCell ref="AE11:AT11"/>
    <mergeCell ref="B12:F12"/>
    <mergeCell ref="G12:J12"/>
    <mergeCell ref="K12:Z12"/>
    <mergeCell ref="AA12:AD12"/>
    <mergeCell ref="AE12:AT12"/>
  </mergeCells>
  <phoneticPr fontId="38"/>
  <hyperlinks>
    <hyperlink ref="G6:AT6" location="工事カルテ!H6"/>
    <hyperlink ref="G5:AE5" location="工事カルテ!J45"/>
  </hyperlinks>
  <printOptions horizontalCentered="1"/>
  <pageMargins left="0.59055118110236215" right="0.59055118110236215" top="0.98425196850393704" bottom="0.78740157480314954" header="0.51181102362204722" footer="0.51181102362204722"/>
  <pageSetup paperSize="9" scale="97" fitToWidth="1" fitToHeight="1" orientation="landscape" usePrinterDefaults="1" blackAndWhite="1" horizontalDpi="65532"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5">
    <tabColor indexed="12"/>
  </sheetPr>
  <dimension ref="A1:J63"/>
  <sheetViews>
    <sheetView view="pageBreakPreview" zoomScaleSheetLayoutView="100" workbookViewId="0">
      <pane ySplit="1" topLeftCell="A23" activePane="bottomLeft" state="frozen"/>
      <selection pane="bottomLeft" activeCell="C26" sqref="C26:H26"/>
    </sheetView>
  </sheetViews>
  <sheetFormatPr defaultRowHeight="15" customHeight="1"/>
  <cols>
    <col min="1" max="1" width="6.75" style="605" customWidth="1"/>
    <col min="2" max="2" width="10" style="605" customWidth="1"/>
    <col min="3" max="8" width="10.875" style="605" customWidth="1"/>
    <col min="9" max="9" width="2.875" style="605" customWidth="1"/>
    <col min="10" max="16384" width="9" style="605" bestFit="1" customWidth="1"/>
  </cols>
  <sheetData>
    <row r="1" spans="1:10" s="571" customFormat="1" ht="51" customHeight="1"/>
    <row r="2" spans="1:10" ht="16.5" customHeight="1">
      <c r="A2" s="607"/>
      <c r="B2" s="607"/>
      <c r="C2" s="607"/>
      <c r="D2" s="607"/>
      <c r="E2" s="607"/>
      <c r="F2" s="607"/>
      <c r="G2" s="607"/>
      <c r="H2" s="607"/>
      <c r="I2" s="607"/>
    </row>
    <row r="3" spans="1:10" ht="16.5" customHeight="1">
      <c r="A3" s="607"/>
      <c r="B3" s="607"/>
      <c r="C3" s="607"/>
      <c r="D3" s="607"/>
      <c r="E3" s="607"/>
      <c r="F3" s="607"/>
      <c r="G3" s="607"/>
      <c r="H3" s="607"/>
      <c r="I3" s="607"/>
    </row>
    <row r="4" spans="1:10" ht="16.5" customHeight="1">
      <c r="A4" s="608" t="str">
        <f>IF(工事カルテ!A45=工事カルテ!AR62,"監督員決定通知書","監督員変更通知書")</f>
        <v>監督員決定通知書</v>
      </c>
      <c r="B4" s="608"/>
      <c r="C4" s="608"/>
      <c r="D4" s="608"/>
      <c r="E4" s="608"/>
      <c r="F4" s="608"/>
      <c r="G4" s="608"/>
      <c r="H4" s="608"/>
      <c r="I4" s="620"/>
      <c r="J4" s="620"/>
    </row>
    <row r="5" spans="1:10" ht="16.5" customHeight="1">
      <c r="A5" s="608"/>
      <c r="B5" s="608"/>
      <c r="C5" s="608"/>
      <c r="D5" s="608"/>
      <c r="E5" s="608"/>
      <c r="F5" s="608"/>
      <c r="G5" s="608"/>
      <c r="H5" s="608"/>
      <c r="I5" s="620"/>
      <c r="J5" s="620"/>
    </row>
    <row r="6" spans="1:10" ht="16.5" customHeight="1">
      <c r="A6" s="607"/>
      <c r="B6" s="607"/>
      <c r="C6" s="620"/>
      <c r="D6" s="620"/>
      <c r="E6" s="620"/>
      <c r="F6" s="607"/>
      <c r="G6" s="607"/>
      <c r="H6" s="607"/>
      <c r="I6" s="607"/>
      <c r="J6" s="607"/>
    </row>
    <row r="7" spans="1:10" ht="16.5" customHeight="1">
      <c r="A7" s="607"/>
      <c r="B7" s="607"/>
      <c r="C7" s="620"/>
      <c r="D7" s="620"/>
      <c r="E7" s="620"/>
      <c r="F7" s="607"/>
      <c r="G7" s="607"/>
      <c r="H7" s="607"/>
      <c r="I7" s="607"/>
      <c r="J7" s="607"/>
    </row>
    <row r="8" spans="1:10" s="606" customFormat="1" ht="16.5" customHeight="1">
      <c r="A8" s="609">
        <f>IF(工事カルテ!I40="","",工事カルテ!I40)</f>
        <v>0</v>
      </c>
      <c r="B8" s="617"/>
      <c r="C8" s="617"/>
      <c r="D8" s="617"/>
      <c r="E8" s="617"/>
      <c r="F8" s="617"/>
      <c r="G8" s="617"/>
      <c r="H8" s="571"/>
      <c r="I8" s="571"/>
      <c r="J8" s="571"/>
    </row>
    <row r="9" spans="1:10" s="606" customFormat="1" ht="16.5" customHeight="1">
      <c r="A9" s="610" t="str">
        <f>CONCATENATE(IF(工事カルテ!I41="","",工事カルテ!I41),"　様")</f>
        <v>　　様</v>
      </c>
      <c r="B9" s="617"/>
      <c r="C9" s="617"/>
      <c r="D9" s="617"/>
      <c r="E9" s="617"/>
      <c r="F9" s="617"/>
      <c r="G9" s="617"/>
      <c r="H9" s="625"/>
      <c r="I9" s="571"/>
      <c r="J9" s="571"/>
    </row>
    <row r="10" spans="1:10" s="606" customFormat="1" ht="16.5" customHeight="1">
      <c r="A10" s="611"/>
      <c r="B10" s="611"/>
      <c r="C10" s="611"/>
      <c r="D10" s="611"/>
      <c r="E10" s="611"/>
      <c r="F10" s="611"/>
      <c r="H10" s="571"/>
      <c r="I10" s="571"/>
    </row>
    <row r="11" spans="1:10" s="606" customFormat="1" ht="16.5" customHeight="1">
      <c r="A11" s="612"/>
      <c r="B11" s="612"/>
      <c r="C11" s="612"/>
      <c r="D11" s="612"/>
      <c r="E11" s="612"/>
      <c r="F11" s="612"/>
      <c r="G11" s="571"/>
      <c r="H11" s="571"/>
      <c r="I11" s="571"/>
    </row>
    <row r="12" spans="1:10" s="606" customFormat="1" ht="16.5" customHeight="1">
      <c r="A12" s="571"/>
      <c r="B12" s="571"/>
      <c r="C12" s="571"/>
      <c r="D12" s="571"/>
      <c r="E12" s="571"/>
      <c r="F12" s="571"/>
      <c r="G12" s="571"/>
      <c r="H12" s="571"/>
      <c r="I12" s="571"/>
    </row>
    <row r="13" spans="1:10" s="606" customFormat="1" ht="16.5" customHeight="1">
      <c r="A13" s="613" t="str">
        <f>IF(工事カルテ!A45=工事カルテ!AR62,"次のとおり監督員を決定したので通知します。","次のとおり監督員を変更したので通知します。")</f>
        <v>次のとおり監督員を決定したので通知します。</v>
      </c>
      <c r="B13" s="613"/>
      <c r="C13" s="613"/>
      <c r="D13" s="613"/>
      <c r="E13" s="613"/>
      <c r="F13" s="613"/>
      <c r="G13" s="613"/>
      <c r="H13" s="571"/>
      <c r="I13" s="571"/>
    </row>
    <row r="14" spans="1:10" s="606" customFormat="1" ht="16.5" customHeight="1">
      <c r="A14" s="571"/>
      <c r="B14" s="571"/>
      <c r="C14" s="571"/>
      <c r="D14" s="571"/>
      <c r="E14" s="571"/>
      <c r="F14" s="571"/>
      <c r="G14" s="571"/>
      <c r="H14" s="571"/>
      <c r="I14" s="571"/>
    </row>
    <row r="15" spans="1:10" s="606" customFormat="1" ht="16.5" customHeight="1">
      <c r="A15" s="571"/>
      <c r="B15" s="571"/>
      <c r="C15" s="571"/>
      <c r="D15" s="571"/>
      <c r="E15" s="571"/>
      <c r="F15" s="571"/>
      <c r="G15" s="571"/>
      <c r="H15" s="571"/>
      <c r="I15" s="571"/>
    </row>
    <row r="16" spans="1:10" s="606" customFormat="1" ht="16.5" customHeight="1">
      <c r="A16" s="571"/>
      <c r="B16" s="571"/>
      <c r="C16" s="571"/>
      <c r="D16" s="571"/>
      <c r="E16" s="571"/>
      <c r="F16" s="571"/>
      <c r="G16" s="571"/>
      <c r="H16" s="571"/>
      <c r="I16" s="571"/>
    </row>
    <row r="17" spans="1:10" s="606" customFormat="1" ht="16.5" customHeight="1">
      <c r="B17" s="618" t="str">
        <f>IF(工事カルテ!AF46="","令和　年　月　日",工事カルテ!AF46)</f>
        <v>令和　年　月　日</v>
      </c>
      <c r="C17" s="618"/>
      <c r="D17" s="571"/>
      <c r="E17" s="571"/>
      <c r="F17" s="623"/>
      <c r="G17" s="623"/>
      <c r="H17" s="571"/>
      <c r="I17" s="571"/>
      <c r="J17" s="571"/>
    </row>
    <row r="18" spans="1:10" s="606" customFormat="1" ht="16.5" customHeight="1">
      <c r="A18" s="571"/>
      <c r="B18" s="571"/>
      <c r="C18" s="571"/>
      <c r="D18" s="571"/>
      <c r="E18" s="571"/>
      <c r="F18" s="571"/>
      <c r="G18" s="571"/>
      <c r="H18" s="571"/>
      <c r="I18" s="571"/>
    </row>
    <row r="19" spans="1:10" s="606" customFormat="1" ht="16.5" customHeight="1">
      <c r="A19" s="571"/>
      <c r="B19" s="571"/>
      <c r="C19" s="571"/>
      <c r="D19" s="571"/>
      <c r="E19" s="571"/>
      <c r="F19" s="571"/>
      <c r="G19" s="571"/>
      <c r="H19" s="571"/>
      <c r="I19" s="571"/>
    </row>
    <row r="20" spans="1:10" s="606" customFormat="1" ht="16.5" customHeight="1">
      <c r="A20" s="571"/>
      <c r="B20" s="571"/>
      <c r="C20" s="571"/>
      <c r="D20" s="571"/>
      <c r="E20" s="571"/>
      <c r="F20" s="571"/>
      <c r="G20" s="571"/>
      <c r="H20" s="571"/>
      <c r="I20" s="571"/>
    </row>
    <row r="21" spans="1:10" s="606" customFormat="1" ht="16.5" customHeight="1">
      <c r="A21" s="571"/>
      <c r="B21" s="619"/>
      <c r="C21" s="571"/>
      <c r="E21" s="609" t="str">
        <f>CONCATENATE(工事カルテ!AT17,"　",工事カルテ!AW17)</f>
        <v>倉吉市長　広田　一恭</v>
      </c>
      <c r="G21" s="624"/>
      <c r="H21" s="623"/>
      <c r="I21" s="571"/>
    </row>
    <row r="22" spans="1:10" s="606" customFormat="1" ht="16.5" customHeight="1">
      <c r="A22" s="571"/>
      <c r="B22" s="571"/>
      <c r="C22" s="571"/>
      <c r="D22" s="571"/>
      <c r="E22" s="571"/>
      <c r="F22" s="571"/>
      <c r="G22" s="571"/>
      <c r="H22" s="571"/>
      <c r="I22" s="571"/>
    </row>
    <row r="23" spans="1:10" s="606" customFormat="1" ht="16.5" customHeight="1">
      <c r="A23" s="571"/>
      <c r="B23" s="571"/>
      <c r="C23" s="571"/>
      <c r="D23" s="571"/>
      <c r="E23" s="571"/>
      <c r="F23" s="571"/>
      <c r="G23" s="571"/>
      <c r="H23" s="571"/>
      <c r="I23" s="571"/>
    </row>
    <row r="24" spans="1:10" s="606" customFormat="1" ht="16.5" customHeight="1">
      <c r="A24" s="571"/>
      <c r="B24" s="571"/>
      <c r="C24" s="571"/>
      <c r="D24" s="571"/>
      <c r="E24" s="571"/>
      <c r="F24" s="571"/>
      <c r="G24" s="571"/>
      <c r="H24" s="571"/>
      <c r="I24" s="571"/>
    </row>
    <row r="25" spans="1:10" s="606" customFormat="1" ht="16.5" customHeight="1">
      <c r="A25" s="571"/>
      <c r="B25" s="571"/>
      <c r="C25" s="571"/>
      <c r="D25" s="571"/>
      <c r="E25" s="571"/>
      <c r="F25" s="571"/>
      <c r="G25" s="571"/>
      <c r="H25" s="571"/>
      <c r="I25" s="571"/>
    </row>
    <row r="26" spans="1:10" s="606" customFormat="1" ht="45" customHeight="1">
      <c r="A26" s="577" t="s">
        <v>255</v>
      </c>
      <c r="B26" s="580"/>
      <c r="C26" s="621">
        <f>IF(工事カルテ!H6="","",工事カルテ!H6)</f>
        <v>0</v>
      </c>
      <c r="D26" s="622"/>
      <c r="E26" s="622"/>
      <c r="F26" s="622"/>
      <c r="G26" s="622"/>
      <c r="H26" s="626"/>
      <c r="I26" s="571"/>
    </row>
    <row r="27" spans="1:10" s="606" customFormat="1" ht="45" customHeight="1">
      <c r="A27" s="577" t="s">
        <v>164</v>
      </c>
      <c r="B27" s="580"/>
      <c r="C27" s="621">
        <f>IF(工事カルテ!H7="","",工事カルテ!H7)</f>
        <v>0</v>
      </c>
      <c r="D27" s="622"/>
      <c r="E27" s="622"/>
      <c r="F27" s="622"/>
      <c r="G27" s="622"/>
      <c r="H27" s="626"/>
      <c r="I27" s="571"/>
    </row>
    <row r="28" spans="1:10" s="606" customFormat="1" ht="45" customHeight="1">
      <c r="A28" s="614" t="s">
        <v>440</v>
      </c>
      <c r="B28" s="577" t="s">
        <v>406</v>
      </c>
      <c r="C28" s="621" t="str">
        <f>IF(工事カルテ!J45="","",工事カルテ!J45)</f>
        <v/>
      </c>
      <c r="D28" s="622"/>
      <c r="E28" s="622"/>
      <c r="F28" s="622"/>
      <c r="G28" s="622"/>
      <c r="H28" s="626"/>
      <c r="I28" s="571"/>
    </row>
    <row r="29" spans="1:10" s="606" customFormat="1" ht="45" customHeight="1">
      <c r="A29" s="615"/>
      <c r="B29" s="577" t="s">
        <v>546</v>
      </c>
      <c r="C29" s="621">
        <f>IF(工事カルテ!J46="","",工事カルテ!J46)</f>
        <v>0</v>
      </c>
      <c r="D29" s="622"/>
      <c r="E29" s="622"/>
      <c r="F29" s="622"/>
      <c r="G29" s="622"/>
      <c r="H29" s="626"/>
      <c r="I29" s="571"/>
    </row>
    <row r="30" spans="1:10" s="606" customFormat="1" ht="45" customHeight="1">
      <c r="A30" s="616"/>
      <c r="B30" s="577" t="s">
        <v>590</v>
      </c>
      <c r="C30" s="621">
        <f>IF(工事カルテ!P46="","",工事カルテ!P46)</f>
        <v>0</v>
      </c>
      <c r="D30" s="622"/>
      <c r="E30" s="622"/>
      <c r="F30" s="622"/>
      <c r="G30" s="622"/>
      <c r="H30" s="626"/>
      <c r="I30" s="571"/>
    </row>
    <row r="31" spans="1:10" s="606" customFormat="1" ht="15" customHeight="1">
      <c r="A31" s="571"/>
      <c r="B31" s="571"/>
      <c r="C31" s="571"/>
      <c r="D31" s="571"/>
      <c r="E31" s="571"/>
      <c r="F31" s="571"/>
      <c r="G31" s="571"/>
      <c r="H31" s="571"/>
      <c r="I31" s="571"/>
    </row>
    <row r="32" spans="1:10" s="606" customFormat="1" ht="15" customHeight="1">
      <c r="A32" s="571"/>
      <c r="B32" s="571"/>
      <c r="C32" s="571"/>
      <c r="D32" s="571"/>
      <c r="E32" s="571"/>
      <c r="F32" s="571"/>
      <c r="G32" s="571"/>
      <c r="H32" s="571"/>
      <c r="I32" s="571"/>
    </row>
    <row r="33" spans="1:9" s="606" customFormat="1" ht="15" customHeight="1">
      <c r="A33" s="571"/>
      <c r="B33" s="571"/>
      <c r="C33" s="571"/>
      <c r="D33" s="571"/>
      <c r="E33" s="571"/>
      <c r="F33" s="571"/>
      <c r="G33" s="571"/>
      <c r="H33" s="571"/>
      <c r="I33" s="571"/>
    </row>
    <row r="34" spans="1:9" s="606" customFormat="1" ht="15" customHeight="1">
      <c r="A34" s="571"/>
      <c r="B34" s="571"/>
      <c r="C34" s="571"/>
      <c r="D34" s="571"/>
      <c r="E34" s="571"/>
      <c r="F34" s="571"/>
      <c r="G34" s="571"/>
      <c r="H34" s="571"/>
      <c r="I34" s="571"/>
    </row>
    <row r="35" spans="1:9" s="606" customFormat="1" ht="15" customHeight="1">
      <c r="A35" s="571"/>
      <c r="B35" s="571"/>
      <c r="C35" s="571"/>
      <c r="D35" s="571"/>
      <c r="E35" s="571"/>
      <c r="F35" s="571"/>
      <c r="G35" s="571"/>
      <c r="H35" s="571"/>
      <c r="I35" s="571"/>
    </row>
    <row r="36" spans="1:9" s="606" customFormat="1" ht="15" customHeight="1">
      <c r="A36" s="571"/>
      <c r="B36" s="571"/>
      <c r="C36" s="571"/>
      <c r="D36" s="571"/>
      <c r="E36" s="571"/>
      <c r="F36" s="571"/>
      <c r="G36" s="571"/>
      <c r="H36" s="571"/>
      <c r="I36" s="571"/>
    </row>
    <row r="37" spans="1:9" s="606" customFormat="1" ht="15" customHeight="1">
      <c r="A37" s="571"/>
      <c r="B37" s="571"/>
      <c r="C37" s="571"/>
      <c r="D37" s="571"/>
      <c r="E37" s="571"/>
      <c r="F37" s="571"/>
      <c r="G37" s="571"/>
      <c r="H37" s="571"/>
      <c r="I37" s="571"/>
    </row>
    <row r="38" spans="1:9" s="606" customFormat="1" ht="15" customHeight="1"/>
    <row r="39" spans="1:9" s="606" customFormat="1" ht="15" customHeight="1"/>
    <row r="40" spans="1:9" s="606" customFormat="1" ht="15" customHeight="1"/>
    <row r="41" spans="1:9" s="606" customFormat="1" ht="15" customHeight="1"/>
    <row r="42" spans="1:9" s="606" customFormat="1" ht="15" customHeight="1"/>
    <row r="43" spans="1:9" s="606" customFormat="1" ht="15" customHeight="1"/>
    <row r="44" spans="1:9" s="606" customFormat="1" ht="15" customHeight="1"/>
    <row r="45" spans="1:9" s="606" customFormat="1" ht="15" customHeight="1"/>
    <row r="46" spans="1:9" s="606" customFormat="1" ht="15" customHeight="1"/>
    <row r="47" spans="1:9" s="606" customFormat="1" ht="15" customHeight="1"/>
    <row r="48" spans="1:9" s="606" customFormat="1" ht="15" customHeight="1"/>
    <row r="49" s="606" customFormat="1" ht="15" customHeight="1"/>
    <row r="50" s="606" customFormat="1" ht="15" customHeight="1"/>
    <row r="51" s="606" customFormat="1" ht="15" customHeight="1"/>
    <row r="52" s="606" customFormat="1" ht="15" customHeight="1"/>
    <row r="53" s="606" customFormat="1" ht="15" customHeight="1"/>
    <row r="54" s="606" customFormat="1" ht="15" customHeight="1"/>
    <row r="55" s="606" customFormat="1" ht="15" customHeight="1"/>
    <row r="56" s="606" customFormat="1" ht="15" customHeight="1"/>
    <row r="57" s="606" customFormat="1" ht="15" customHeight="1"/>
    <row r="58" s="606" customFormat="1" ht="15" customHeight="1"/>
    <row r="59" s="606" customFormat="1" ht="15" customHeight="1"/>
    <row r="60" s="606" customFormat="1" ht="15" customHeight="1"/>
    <row r="61" s="606" customFormat="1" ht="15" customHeight="1"/>
    <row r="62" s="606" customFormat="1" ht="15" customHeight="1"/>
    <row r="63" s="606" customFormat="1" ht="15" customHeight="1"/>
  </sheetData>
  <mergeCells count="11">
    <mergeCell ref="A13:G13"/>
    <mergeCell ref="B17:C17"/>
    <mergeCell ref="A26:B26"/>
    <mergeCell ref="C26:H26"/>
    <mergeCell ref="A27:B27"/>
    <mergeCell ref="C27:H27"/>
    <mergeCell ref="C28:H28"/>
    <mergeCell ref="C29:H29"/>
    <mergeCell ref="C30:H30"/>
    <mergeCell ref="A4:H5"/>
    <mergeCell ref="A28:A30"/>
  </mergeCells>
  <phoneticPr fontId="38"/>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7">
    <tabColor indexed="12"/>
  </sheetPr>
  <dimension ref="A1:G29"/>
  <sheetViews>
    <sheetView view="pageBreakPreview" zoomScaleSheetLayoutView="100" workbookViewId="0">
      <pane ySplit="1" topLeftCell="A35" activePane="bottomLeft" state="frozen"/>
      <selection pane="bottomLeft" activeCell="F12" sqref="F12"/>
    </sheetView>
  </sheetViews>
  <sheetFormatPr defaultRowHeight="13.5"/>
  <cols>
    <col min="1" max="1" width="16.875" customWidth="1"/>
    <col min="2" max="7" width="11.625" customWidth="1"/>
  </cols>
  <sheetData>
    <row r="1" spans="1:7" s="571" customFormat="1" ht="51" customHeight="1"/>
    <row r="2" spans="1:7" ht="18" customHeight="1">
      <c r="A2" s="627"/>
      <c r="B2" s="627"/>
      <c r="C2" s="627"/>
      <c r="D2" s="627"/>
      <c r="E2" s="627"/>
      <c r="F2" s="660" t="s">
        <v>591</v>
      </c>
      <c r="G2" s="660"/>
    </row>
    <row r="3" spans="1:7" ht="18" customHeight="1">
      <c r="A3" s="627"/>
      <c r="B3" s="641"/>
      <c r="C3" s="627"/>
      <c r="D3" s="627"/>
      <c r="E3" s="627"/>
      <c r="F3" s="661" t="s">
        <v>592</v>
      </c>
      <c r="G3" s="661"/>
    </row>
    <row r="4" spans="1:7" ht="18" customHeight="1">
      <c r="A4" s="627"/>
      <c r="B4" s="641"/>
      <c r="C4" s="627"/>
      <c r="D4" s="627"/>
      <c r="E4" s="627"/>
      <c r="F4" s="662"/>
      <c r="G4" s="662"/>
    </row>
    <row r="5" spans="1:7" ht="18" customHeight="1">
      <c r="A5" s="627"/>
      <c r="B5" s="627"/>
      <c r="C5" s="627"/>
      <c r="D5" s="627"/>
      <c r="E5" s="627"/>
      <c r="F5" s="627"/>
      <c r="G5" s="627"/>
    </row>
    <row r="6" spans="1:7" ht="18" customHeight="1">
      <c r="A6" s="628" t="s">
        <v>269</v>
      </c>
      <c r="B6" s="628"/>
      <c r="C6" s="628"/>
      <c r="D6" s="628"/>
      <c r="E6" s="628"/>
      <c r="F6" s="628"/>
      <c r="G6" s="628"/>
    </row>
    <row r="7" spans="1:7" ht="18" customHeight="1">
      <c r="A7" s="628"/>
      <c r="B7" s="628"/>
      <c r="C7" s="628"/>
      <c r="D7" s="628"/>
      <c r="E7" s="628"/>
      <c r="F7" s="628"/>
      <c r="G7" s="628"/>
    </row>
    <row r="8" spans="1:7" ht="18" customHeight="1">
      <c r="A8" s="629"/>
      <c r="B8" s="629"/>
      <c r="C8" s="629"/>
      <c r="D8" s="629"/>
      <c r="E8" s="629"/>
      <c r="F8" s="629"/>
      <c r="G8" s="629"/>
    </row>
    <row r="9" spans="1:7" ht="18" customHeight="1">
      <c r="A9" s="627"/>
      <c r="B9" s="627"/>
      <c r="C9" s="627"/>
      <c r="D9" s="627"/>
      <c r="E9" s="627"/>
      <c r="F9" s="627"/>
      <c r="G9" s="627"/>
    </row>
    <row r="10" spans="1:7" ht="18" customHeight="1">
      <c r="A10" s="630">
        <f>IF(工事カルテ!I40="","",工事カルテ!I40)</f>
        <v>0</v>
      </c>
      <c r="B10" s="627"/>
      <c r="C10" s="627"/>
      <c r="D10" s="627"/>
      <c r="E10" s="627"/>
      <c r="F10" s="627"/>
      <c r="G10" s="627"/>
    </row>
    <row r="11" spans="1:7" ht="18" customHeight="1">
      <c r="A11" s="631" t="str">
        <f>CONCATENATE(IF(工事カルテ!I41="","",工事カルテ!I41),"　様")</f>
        <v>　　様</v>
      </c>
      <c r="B11" s="642"/>
      <c r="C11" s="627"/>
      <c r="D11" s="627"/>
      <c r="E11" s="627"/>
      <c r="F11" s="627"/>
      <c r="G11" s="627"/>
    </row>
    <row r="12" spans="1:7" ht="18" customHeight="1">
      <c r="A12" s="627"/>
      <c r="B12" s="642"/>
      <c r="C12" s="627"/>
      <c r="D12" s="627"/>
      <c r="E12" s="627"/>
      <c r="F12" s="627"/>
      <c r="G12" s="627"/>
    </row>
    <row r="13" spans="1:7" ht="18" customHeight="1">
      <c r="A13" s="627"/>
      <c r="B13" s="642"/>
      <c r="C13" s="627"/>
      <c r="D13" s="627"/>
      <c r="E13" s="627"/>
      <c r="F13" s="627"/>
      <c r="G13" s="627"/>
    </row>
    <row r="14" spans="1:7" ht="18" customHeight="1">
      <c r="A14" s="627"/>
      <c r="B14" s="627"/>
      <c r="C14" s="627"/>
      <c r="D14" s="627"/>
      <c r="E14" s="659" t="str">
        <f>CONCATENATE(工事カルテ!AT17,"　",工事カルテ!AW17)</f>
        <v>倉吉市長　広田　一恭</v>
      </c>
      <c r="F14" s="642"/>
      <c r="G14" s="634"/>
    </row>
    <row r="15" spans="1:7" ht="18" customHeight="1">
      <c r="A15" s="627"/>
      <c r="B15" s="627"/>
      <c r="C15" s="627"/>
      <c r="D15" s="627"/>
      <c r="E15" s="627"/>
      <c r="F15" s="642"/>
      <c r="G15" s="634"/>
    </row>
    <row r="16" spans="1:7" ht="18" customHeight="1">
      <c r="A16" s="627"/>
      <c r="B16" s="627"/>
      <c r="C16" s="627"/>
      <c r="D16" s="627"/>
      <c r="E16" s="627"/>
      <c r="F16" s="627"/>
      <c r="G16" s="627"/>
    </row>
    <row r="17" spans="1:7" ht="18" customHeight="1">
      <c r="A17" s="632" t="s">
        <v>594</v>
      </c>
      <c r="B17" s="632"/>
      <c r="C17" s="632"/>
      <c r="D17" s="632"/>
      <c r="E17" s="632"/>
      <c r="F17" s="632"/>
      <c r="G17" s="632"/>
    </row>
    <row r="18" spans="1:7" ht="18" customHeight="1">
      <c r="A18" s="632"/>
      <c r="B18" s="632"/>
      <c r="C18" s="632"/>
      <c r="D18" s="632"/>
      <c r="E18" s="632"/>
      <c r="F18" s="632"/>
      <c r="G18" s="632"/>
    </row>
    <row r="19" spans="1:7" ht="18" customHeight="1">
      <c r="A19" s="633"/>
      <c r="B19" s="633"/>
      <c r="C19" s="633"/>
      <c r="D19" s="633"/>
      <c r="E19" s="633"/>
      <c r="F19" s="633"/>
      <c r="G19" s="633"/>
    </row>
    <row r="20" spans="1:7" ht="18" customHeight="1">
      <c r="A20" s="633"/>
      <c r="B20" s="633"/>
      <c r="C20" s="633"/>
      <c r="D20" s="633"/>
      <c r="E20" s="633"/>
      <c r="F20" s="633"/>
      <c r="G20" s="633"/>
    </row>
    <row r="21" spans="1:7" ht="18" customHeight="1">
      <c r="A21" s="634" t="s">
        <v>595</v>
      </c>
      <c r="B21" s="634"/>
      <c r="C21" s="634"/>
      <c r="D21" s="634"/>
      <c r="E21" s="634"/>
      <c r="F21" s="634"/>
      <c r="G21" s="634"/>
    </row>
    <row r="22" spans="1:7" ht="18" customHeight="1">
      <c r="A22" s="634"/>
      <c r="B22" s="634"/>
      <c r="C22" s="634"/>
      <c r="D22" s="634"/>
      <c r="E22" s="634"/>
      <c r="F22" s="634"/>
      <c r="G22" s="634"/>
    </row>
    <row r="23" spans="1:7" ht="18" customHeight="1">
      <c r="A23" s="627"/>
      <c r="B23" s="627"/>
      <c r="C23" s="627"/>
      <c r="D23" s="627"/>
      <c r="E23" s="627"/>
      <c r="F23" s="627"/>
      <c r="G23" s="627"/>
    </row>
    <row r="24" spans="1:7" ht="30" customHeight="1">
      <c r="A24" s="635" t="s">
        <v>596</v>
      </c>
      <c r="B24" s="643"/>
      <c r="C24" s="649">
        <f>IF(工事カルテ!H6="","",工事カルテ!H6)</f>
        <v>0</v>
      </c>
      <c r="D24" s="654"/>
      <c r="E24" s="654"/>
      <c r="F24" s="654"/>
      <c r="G24" s="663"/>
    </row>
    <row r="25" spans="1:7" ht="30" customHeight="1">
      <c r="A25" s="636" t="s">
        <v>164</v>
      </c>
      <c r="B25" s="644"/>
      <c r="C25" s="649">
        <f>IF(工事カルテ!H7="","",工事カルテ!H7)</f>
        <v>0</v>
      </c>
      <c r="D25" s="654"/>
      <c r="E25" s="654"/>
      <c r="F25" s="654"/>
      <c r="G25" s="663"/>
    </row>
    <row r="26" spans="1:7" ht="30" customHeight="1">
      <c r="A26" s="637" t="s">
        <v>597</v>
      </c>
      <c r="B26" s="645" t="s">
        <v>598</v>
      </c>
      <c r="C26" s="650"/>
      <c r="D26" s="655"/>
      <c r="E26" s="655"/>
      <c r="F26" s="655"/>
      <c r="G26" s="664"/>
    </row>
    <row r="27" spans="1:7" ht="30" customHeight="1">
      <c r="A27" s="638"/>
      <c r="B27" s="646" t="s">
        <v>367</v>
      </c>
      <c r="C27" s="651"/>
      <c r="D27" s="656"/>
      <c r="E27" s="656"/>
      <c r="F27" s="656"/>
      <c r="G27" s="665"/>
    </row>
    <row r="28" spans="1:7" ht="30" customHeight="1">
      <c r="A28" s="639"/>
      <c r="B28" s="647" t="s">
        <v>577</v>
      </c>
      <c r="C28" s="652"/>
      <c r="D28" s="657"/>
      <c r="E28" s="657"/>
      <c r="F28" s="657"/>
      <c r="G28" s="666"/>
    </row>
    <row r="29" spans="1:7" ht="159" customHeight="1">
      <c r="A29" s="640" t="s">
        <v>152</v>
      </c>
      <c r="B29" s="648"/>
      <c r="C29" s="653"/>
      <c r="D29" s="658"/>
      <c r="E29" s="658"/>
      <c r="F29" s="658"/>
      <c r="G29" s="667"/>
    </row>
  </sheetData>
  <mergeCells count="15">
    <mergeCell ref="F2:G2"/>
    <mergeCell ref="F3:G3"/>
    <mergeCell ref="A21:G21"/>
    <mergeCell ref="A24:B24"/>
    <mergeCell ref="C24:G24"/>
    <mergeCell ref="A25:B25"/>
    <mergeCell ref="C25:G25"/>
    <mergeCell ref="C26:G26"/>
    <mergeCell ref="C27:G27"/>
    <mergeCell ref="C28:G28"/>
    <mergeCell ref="A29:B29"/>
    <mergeCell ref="C29:G29"/>
    <mergeCell ref="A6:G7"/>
    <mergeCell ref="A17:G18"/>
    <mergeCell ref="A26:A28"/>
  </mergeCells>
  <phoneticPr fontId="47" type="Hiragana"/>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8">
    <tabColor indexed="12"/>
  </sheetPr>
  <dimension ref="A1:G33"/>
  <sheetViews>
    <sheetView view="pageBreakPreview" zoomScaleNormal="70" zoomScaleSheetLayoutView="100" workbookViewId="0">
      <pane ySplit="1" topLeftCell="A2" activePane="bottomLeft" state="frozen"/>
      <selection pane="bottomLeft" activeCell="J64" sqref="J64"/>
    </sheetView>
  </sheetViews>
  <sheetFormatPr defaultRowHeight="13.5"/>
  <cols>
    <col min="1" max="7" width="12.375" customWidth="1"/>
  </cols>
  <sheetData>
    <row r="1" spans="1:7" s="571" customFormat="1" ht="51" customHeight="1"/>
    <row r="2" spans="1:7" ht="18" customHeight="1">
      <c r="A2" s="607"/>
      <c r="B2" s="607"/>
      <c r="C2" s="670"/>
      <c r="D2" s="670"/>
      <c r="E2" s="670"/>
      <c r="F2" s="670"/>
      <c r="G2" s="670"/>
    </row>
    <row r="3" spans="1:7" ht="18" customHeight="1">
      <c r="A3" s="668" t="s">
        <v>515</v>
      </c>
      <c r="B3" s="668"/>
      <c r="C3" s="668"/>
      <c r="D3" s="668"/>
      <c r="E3" s="668"/>
      <c r="F3" s="668"/>
      <c r="G3" s="668"/>
    </row>
    <row r="4" spans="1:7" ht="18" customHeight="1">
      <c r="A4" s="668"/>
      <c r="B4" s="668"/>
      <c r="C4" s="668"/>
      <c r="D4" s="668"/>
      <c r="E4" s="668"/>
      <c r="F4" s="668"/>
      <c r="G4" s="668"/>
    </row>
    <row r="5" spans="1:7" ht="18" customHeight="1">
      <c r="A5" s="607"/>
      <c r="B5" s="607"/>
      <c r="C5" s="670"/>
      <c r="D5" s="670"/>
      <c r="E5" s="670"/>
      <c r="F5" s="670"/>
      <c r="G5" s="670"/>
    </row>
    <row r="6" spans="1:7" ht="18" customHeight="1">
      <c r="A6" s="607"/>
      <c r="B6" s="607"/>
      <c r="C6" s="670"/>
      <c r="D6" s="670"/>
      <c r="E6" s="670"/>
      <c r="F6" s="670"/>
      <c r="G6" s="670"/>
    </row>
    <row r="7" spans="1:7" ht="18" customHeight="1">
      <c r="A7" s="630">
        <f>IF(工事カルテ!I40="","",工事カルテ!I40)</f>
        <v>0</v>
      </c>
      <c r="B7" s="674"/>
      <c r="C7" s="607"/>
      <c r="D7" s="670"/>
      <c r="E7" s="670"/>
      <c r="F7" s="670"/>
      <c r="G7" s="670"/>
    </row>
    <row r="8" spans="1:7" ht="18" customHeight="1">
      <c r="A8" s="631" t="str">
        <f>CONCATENATE(IF(工事カルテ!I41="","",工事カルテ!I41),"　様")</f>
        <v>　　様</v>
      </c>
      <c r="B8" s="607"/>
      <c r="C8" s="675"/>
      <c r="D8" s="670"/>
      <c r="E8" s="670"/>
      <c r="F8" s="670"/>
      <c r="G8" s="670"/>
    </row>
    <row r="9" spans="1:7" ht="18" customHeight="1">
      <c r="A9" s="607"/>
      <c r="B9" s="607"/>
      <c r="C9" s="670"/>
      <c r="D9" s="670"/>
      <c r="E9" s="670"/>
      <c r="F9" s="670"/>
      <c r="G9" s="670"/>
    </row>
    <row r="10" spans="1:7" ht="18" customHeight="1">
      <c r="A10" s="607"/>
      <c r="B10" s="607"/>
      <c r="C10" s="670"/>
      <c r="D10" s="670"/>
      <c r="E10" s="670"/>
      <c r="F10" s="670"/>
      <c r="G10" s="670"/>
    </row>
    <row r="11" spans="1:7" ht="18" customHeight="1">
      <c r="A11" s="632" t="s">
        <v>599</v>
      </c>
      <c r="B11" s="632"/>
      <c r="C11" s="632"/>
      <c r="D11" s="632"/>
      <c r="E11" s="632"/>
      <c r="F11" s="632"/>
      <c r="G11" s="632"/>
    </row>
    <row r="12" spans="1:7" ht="18" customHeight="1">
      <c r="A12" s="632"/>
      <c r="B12" s="632"/>
      <c r="C12" s="632"/>
      <c r="D12" s="632"/>
      <c r="E12" s="632"/>
      <c r="F12" s="632"/>
      <c r="G12" s="632"/>
    </row>
    <row r="13" spans="1:7" ht="18" customHeight="1">
      <c r="A13" s="669"/>
      <c r="B13" s="669"/>
      <c r="C13" s="669"/>
      <c r="D13" s="669"/>
      <c r="E13" s="669"/>
      <c r="F13" s="669"/>
      <c r="G13" s="669"/>
    </row>
    <row r="14" spans="1:7" ht="18" customHeight="1">
      <c r="A14" s="607"/>
      <c r="B14" s="607"/>
      <c r="C14" s="670"/>
      <c r="D14" s="670"/>
      <c r="E14" s="670"/>
      <c r="F14" s="670"/>
      <c r="G14" s="670"/>
    </row>
    <row r="15" spans="1:7" ht="18" customHeight="1">
      <c r="A15" s="670"/>
      <c r="B15" s="661" t="s">
        <v>592</v>
      </c>
      <c r="C15" s="661"/>
      <c r="D15" s="670"/>
      <c r="E15" s="670"/>
      <c r="F15" s="670"/>
      <c r="G15" s="670"/>
    </row>
    <row r="16" spans="1:7" ht="18" customHeight="1">
      <c r="A16" s="607"/>
      <c r="B16" s="607"/>
      <c r="C16" s="670"/>
      <c r="D16" s="670"/>
      <c r="E16" s="670"/>
      <c r="F16" s="670"/>
      <c r="G16" s="670"/>
    </row>
    <row r="17" spans="1:7" ht="18" customHeight="1">
      <c r="A17" s="607"/>
      <c r="B17" s="607"/>
      <c r="C17" s="670"/>
      <c r="D17" s="607"/>
      <c r="E17" s="670"/>
      <c r="F17" s="671"/>
      <c r="G17" s="671"/>
    </row>
    <row r="18" spans="1:7" ht="18" customHeight="1">
      <c r="A18" s="607"/>
      <c r="B18" s="607"/>
      <c r="C18" s="670"/>
      <c r="D18" s="670"/>
      <c r="E18" s="659" t="str">
        <f>CONCATENATE(工事カルテ!AT17,"　",工事カルテ!AW17)</f>
        <v>倉吉市長　広田　一恭</v>
      </c>
      <c r="F18" s="642"/>
      <c r="G18" s="634"/>
    </row>
    <row r="19" spans="1:7" ht="18" customHeight="1">
      <c r="A19" s="670"/>
      <c r="B19" s="607"/>
      <c r="C19" s="670"/>
      <c r="D19" s="670"/>
      <c r="E19" s="607"/>
      <c r="F19" s="607"/>
      <c r="G19" s="671"/>
    </row>
    <row r="20" spans="1:7" ht="18" customHeight="1">
      <c r="A20" s="607"/>
      <c r="B20" s="607"/>
      <c r="C20" s="670"/>
      <c r="D20" s="670"/>
      <c r="E20" s="670"/>
      <c r="F20" s="670"/>
      <c r="G20" s="670"/>
    </row>
    <row r="21" spans="1:7" ht="18" customHeight="1">
      <c r="A21" s="671" t="s">
        <v>218</v>
      </c>
      <c r="B21" s="671"/>
      <c r="C21" s="671"/>
      <c r="D21" s="671"/>
      <c r="E21" s="671"/>
      <c r="F21" s="671"/>
      <c r="G21" s="671"/>
    </row>
    <row r="22" spans="1:7" ht="18" customHeight="1">
      <c r="A22" s="607"/>
      <c r="B22" s="607"/>
      <c r="C22" s="670"/>
      <c r="D22" s="670"/>
      <c r="E22" s="670"/>
      <c r="F22" s="670"/>
      <c r="G22" s="670"/>
    </row>
    <row r="23" spans="1:7" ht="18" customHeight="1">
      <c r="A23" s="607"/>
      <c r="B23" s="607"/>
      <c r="C23" s="670"/>
      <c r="D23" s="670"/>
      <c r="E23" s="670"/>
      <c r="F23" s="670"/>
      <c r="G23" s="670"/>
    </row>
    <row r="24" spans="1:7" ht="30" customHeight="1">
      <c r="A24" s="672" t="s">
        <v>205</v>
      </c>
      <c r="B24" s="672"/>
      <c r="C24" s="649">
        <f>IF(工事カルテ!H6="","",工事カルテ!H6)</f>
        <v>0</v>
      </c>
      <c r="D24" s="654"/>
      <c r="E24" s="654"/>
      <c r="F24" s="654"/>
      <c r="G24" s="663"/>
    </row>
    <row r="25" spans="1:7" ht="30" customHeight="1">
      <c r="A25" s="672" t="s">
        <v>602</v>
      </c>
      <c r="B25" s="672"/>
      <c r="C25" s="672" t="s">
        <v>603</v>
      </c>
      <c r="D25" s="672" t="s">
        <v>574</v>
      </c>
      <c r="E25" s="672" t="s">
        <v>604</v>
      </c>
      <c r="F25" s="672" t="s">
        <v>605</v>
      </c>
      <c r="G25" s="672"/>
    </row>
    <row r="26" spans="1:7" ht="30" customHeight="1">
      <c r="A26" s="673"/>
      <c r="B26" s="673"/>
      <c r="C26" s="673"/>
      <c r="D26" s="673"/>
      <c r="E26" s="673"/>
      <c r="F26" s="673"/>
      <c r="G26" s="673"/>
    </row>
    <row r="27" spans="1:7" ht="30" customHeight="1">
      <c r="A27" s="673"/>
      <c r="B27" s="673"/>
      <c r="C27" s="673"/>
      <c r="D27" s="673"/>
      <c r="E27" s="673"/>
      <c r="F27" s="673"/>
      <c r="G27" s="673"/>
    </row>
    <row r="28" spans="1:7" ht="30" customHeight="1">
      <c r="A28" s="673"/>
      <c r="B28" s="673"/>
      <c r="C28" s="673"/>
      <c r="D28" s="673"/>
      <c r="E28" s="673"/>
      <c r="F28" s="673"/>
      <c r="G28" s="673"/>
    </row>
    <row r="29" spans="1:7" ht="30" customHeight="1">
      <c r="A29" s="673"/>
      <c r="B29" s="673"/>
      <c r="C29" s="673"/>
      <c r="D29" s="673"/>
      <c r="E29" s="673"/>
      <c r="F29" s="673"/>
      <c r="G29" s="673"/>
    </row>
    <row r="30" spans="1:7" ht="30" customHeight="1">
      <c r="A30" s="673"/>
      <c r="B30" s="673"/>
      <c r="C30" s="673"/>
      <c r="D30" s="673"/>
      <c r="E30" s="673"/>
      <c r="F30" s="673"/>
      <c r="G30" s="673"/>
    </row>
    <row r="31" spans="1:7" ht="18" customHeight="1">
      <c r="A31" s="633"/>
      <c r="B31" s="633"/>
      <c r="C31" s="676"/>
      <c r="D31" s="676"/>
      <c r="E31" s="670"/>
      <c r="F31" s="670"/>
      <c r="G31" s="670"/>
    </row>
    <row r="32" spans="1:7">
      <c r="A32" s="607"/>
      <c r="B32" s="607"/>
      <c r="C32" s="670"/>
      <c r="D32" s="670"/>
      <c r="E32" s="670"/>
      <c r="F32" s="670"/>
      <c r="G32" s="670"/>
    </row>
    <row r="33" spans="1:7">
      <c r="A33" s="607"/>
      <c r="B33" s="607"/>
      <c r="C33" s="670"/>
      <c r="D33" s="670"/>
      <c r="E33" s="670"/>
      <c r="F33" s="670"/>
      <c r="G33" s="670"/>
    </row>
  </sheetData>
  <mergeCells count="19">
    <mergeCell ref="B15:C15"/>
    <mergeCell ref="F17:G17"/>
    <mergeCell ref="A21:G21"/>
    <mergeCell ref="A24:B24"/>
    <mergeCell ref="C24:G24"/>
    <mergeCell ref="A25:B25"/>
    <mergeCell ref="F25:G25"/>
    <mergeCell ref="A26:B26"/>
    <mergeCell ref="F26:G26"/>
    <mergeCell ref="A27:B27"/>
    <mergeCell ref="F27:G27"/>
    <mergeCell ref="A28:B28"/>
    <mergeCell ref="F28:G28"/>
    <mergeCell ref="A29:B29"/>
    <mergeCell ref="F29:G29"/>
    <mergeCell ref="A30:B30"/>
    <mergeCell ref="F30:G30"/>
    <mergeCell ref="A3:G4"/>
    <mergeCell ref="A11:G12"/>
  </mergeCells>
  <phoneticPr fontId="47" type="Hiragana"/>
  <pageMargins left="0.78740157480314965" right="0.78740157480314965" top="0.59055118110236227" bottom="0.47244094488188981" header="0.51181102362204722" footer="0.51181102362204722"/>
  <pageSetup paperSize="9" fitToWidth="1" fitToHeight="1" orientation="portrait" usePrinterDefaults="1" blackAndWhite="1" horizontalDpi="65532"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33</vt:i4>
      </vt:variant>
    </vt:vector>
  </HeadingPairs>
  <TitlesOfParts>
    <vt:vector size="33" baseType="lpstr">
      <vt:lpstr>更新情報</vt:lpstr>
      <vt:lpstr>工事カルテ</vt:lpstr>
      <vt:lpstr>書類一覧</vt:lpstr>
      <vt:lpstr>業者名簿</vt:lpstr>
      <vt:lpstr>基本情報１-1</vt:lpstr>
      <vt:lpstr>監督員設計書</vt:lpstr>
      <vt:lpstr>監督員通知</vt:lpstr>
      <vt:lpstr>措置要求</vt:lpstr>
      <vt:lpstr>支給材料引渡</vt:lpstr>
      <vt:lpstr>工事打合せ簿</vt:lpstr>
      <vt:lpstr>協議書〔発注者〕</vt:lpstr>
      <vt:lpstr>協議書〔受注者〕</vt:lpstr>
      <vt:lpstr>工事中止</vt:lpstr>
      <vt:lpstr>協議書等の整理表</vt:lpstr>
      <vt:lpstr>協議書等の整理表 (2)</vt:lpstr>
      <vt:lpstr>変更請負額算出</vt:lpstr>
      <vt:lpstr>変更理由書</vt:lpstr>
      <vt:lpstr>変更理由書(起工用)</vt:lpstr>
      <vt:lpstr>変更理由書(契約用)</vt:lpstr>
      <vt:lpstr>変更通知</vt:lpstr>
      <vt:lpstr>確認依頼</vt:lpstr>
      <vt:lpstr>出来形検定</vt:lpstr>
      <vt:lpstr>出来形検定検査依頼書</vt:lpstr>
      <vt:lpstr>出来形検定書検査調書</vt:lpstr>
      <vt:lpstr>部分払算出表</vt:lpstr>
      <vt:lpstr>確認通知</vt:lpstr>
      <vt:lpstr>部分引渡代金算出</vt:lpstr>
      <vt:lpstr>指定部分代金協議</vt:lpstr>
      <vt:lpstr>部分使用</vt:lpstr>
      <vt:lpstr>検査写真</vt:lpstr>
      <vt:lpstr>検査結果通知</vt:lpstr>
      <vt:lpstr>よく使う文章</vt:lpstr>
      <vt:lpstr>コリンズ</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景山 靖</dc:creator>
  <cp:lastModifiedBy>山田 瑠菜</cp:lastModifiedBy>
  <cp:lastPrinted>2022-12-22T05:40:54Z</cp:lastPrinted>
  <dcterms:created xsi:type="dcterms:W3CDTF">2008-10-06T04:30:28Z</dcterms:created>
  <dcterms:modified xsi:type="dcterms:W3CDTF">2025-08-14T00:52:06Z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3.1.4.0</vt:lpwstr>
      <vt:lpwstr>3.1.8.0</vt:lpwstr>
      <vt:lpwstr>3.1.9.0</vt:lpwstr>
      <vt:lpwstr>5.0.5.0</vt:lpwstr>
    </vt:vector>
  </property>
  <property fmtid="{DCFEDD21-7773-49B2-8022-6FC58DB5260B}" pid="3" name="LastSavedVersion">
    <vt:lpwstr>5.0.5.0</vt:lpwstr>
  </property>
  <property fmtid="{DCFEDD21-7773-49B2-8022-6FC58DB5260B}" pid="4" name="LastSavedDate">
    <vt:filetime>2025-08-14T00:52:06Z</vt:filetime>
  </property>
</Properties>
</file>